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'06'!$A$1:$U$88</definedName>
    <definedName name="_xlnm.Print_Area" localSheetId="12">'06.1'!$A$1:$S$34</definedName>
    <definedName name="_xlnm.Print_Area" localSheetId="15">'07'!$A$1:$U$88</definedName>
    <definedName name="_xlnm.Print_Area" localSheetId="13">'07.1'!$A$1:$T$33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<sst xmlns="http://schemas.openxmlformats.org/spreadsheetml/2006/main" count="1323" uniqueCount="569">
  <si>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</si>
  <si>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</si>
  <si>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</si>
  <si>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</si>
  <si>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</si>
  <si>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</si>
  <si>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</si>
  <si>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</si>
  <si>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</si>
  <si>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</si>
  <si>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</si>
  <si>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</si>
  <si>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</si>
  <si>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</si>
  <si>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</si>
  <si>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</si>
  <si>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</si>
  <si>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</si>
  <si>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</si>
  <si>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</si>
  <si>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</si>
  <si>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</si>
  <si>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</si>
  <si>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</si>
  <si>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</si>
  <si>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</si>
  <si>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</si>
  <si>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</si>
  <si>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</si>
  <si>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</si>
  <si>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</si>
  <si>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</si>
  <si>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</si>
  <si>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</si>
  <si>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</si>
  <si>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</si>
  <si>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</si>
  <si>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</si>
  <si>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</si>
  <si>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</si>
  <si>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</si>
  <si>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</si>
  <si>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</si>
  <si>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</si>
  <si>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</si>
  <si>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</si>
  <si>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</si>
  <si>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</si>
  <si>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</si>
  <si>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</si>
  <si>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</si>
  <si>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</si>
  <si>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</si>
  <si>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</si>
  <si>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</si>
  <si>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</si>
  <si>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</si>
  <si>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</si>
  <si>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</si>
  <si>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</si>
  <si>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</si>
  <si>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</si>
  <si>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</si>
  <si>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</si>
  <si>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</si>
  <si>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</si>
  <si>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</si>
  <si>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</si>
  <si>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</si>
  <si>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</si>
  <si>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</si>
  <si>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</si>
  <si>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</si>
  <si>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</si>
  <si>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</si>
  <si>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</si>
  <si>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</si>
  <si>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</si>
  <si>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</si>
  <si>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</si>
  <si>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</si>
  <si>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</si>
  <si>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</si>
  <si>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</si>
  <si>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</si>
  <si>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</si>
  <si>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</si>
  <si>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</si>
  <si>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</si>
  <si>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</si>
  <si>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</si>
  <si>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</si>
  <si>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</si>
  <si>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</si>
  <si>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</si>
  <si>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</si>
  <si>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</si>
  <si>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</si>
  <si>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</si>
  <si>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</si>
  <si>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</si>
  <si>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</si>
  <si>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</si>
  <si>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</si>
  <si>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</si>
  <si>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</si>
  <si>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</si>
  <si>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</si>
  <si>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</si>
  <si>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</si>
  <si>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</si>
  <si>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</si>
  <si>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</si>
  <si>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</si>
  <si>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</si>
  <si>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</si>
  <si>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</si>
  <si>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</si>
  <si>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</si>
  <si>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</si>
  <si>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</si>
  <si>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</si>
  <si>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</si>
  <si>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</si>
  <si>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</si>
  <si>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</si>
  <si>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</si>
  <si>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</si>
  <si>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</si>
  <si>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</si>
  <si>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</si>
  <si>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</si>
  <si>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</si>
  <si>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</si>
  <si>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</si>
  <si>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</si>
  <si>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</si>
  <si>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</si>
  <si>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</si>
  <si>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</si>
  <si>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</si>
  <si>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</si>
  <si>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</si>
  <si>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</si>
  <si>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</si>
  <si>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</si>
  <si>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</si>
  <si>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</si>
  <si>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</si>
  <si>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</si>
  <si>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</si>
  <si>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</si>
  <si>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</si>
  <si>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</si>
  <si>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</si>
  <si>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</si>
  <si>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</si>
  <si>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</si>
  <si>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</si>
  <si>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</si>
  <si>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</si>
  <si>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</si>
  <si>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</si>
  <si>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</si>
  <si>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</si>
  <si>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</si>
  <si>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</si>
  <si>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</si>
  <si>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</si>
  <si>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</si>
  <si>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</si>
  <si>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</si>
  <si>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</si>
  <si>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</si>
  <si>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</si>
  <si>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</si>
  <si>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</si>
  <si>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</si>
  <si>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</si>
  <si>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</si>
  <si>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</si>
  <si>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</si>
  <si>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</si>
  <si>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</si>
  <si>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</si>
  <si>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</si>
  <si>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</si>
  <si>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</si>
  <si>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</si>
  <si>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</si>
  <si>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</si>
  <si>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</si>
  <si>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</si>
  <si>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</si>
  <si>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</si>
  <si>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</si>
  <si>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</si>
  <si>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</si>
  <si>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</si>
  <si>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</si>
  <si>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</si>
  <si>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</si>
  <si>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</si>
  <si>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</si>
  <si>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</si>
  <si>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</si>
  <si>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</si>
  <si>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</si>
  <si>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</si>
  <si>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</si>
  <si>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</si>
  <si>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</si>
  <si>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</si>
  <si>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</si>
  <si>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</si>
  <si>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</si>
  <si>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</si>
  <si>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</si>
  <si>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</si>
  <si>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</si>
  <si>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</si>
  <si>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</si>
  <si>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</si>
  <si>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</si>
  <si>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</si>
  <si>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</si>
  <si>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</si>
  <si>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</si>
  <si>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</si>
  <si>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</si>
  <si>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</si>
  <si>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</si>
  <si>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</si>
  <si>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</si>
  <si>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</si>
  <si>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</si>
  <si>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</si>
  <si>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</si>
  <si>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</si>
  <si>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</si>
  <si>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</si>
  <si>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</si>
  <si>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</si>
  <si>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</si>
  <si>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</si>
  <si>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</si>
  <si>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</si>
  <si>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</si>
  <si>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</si>
  <si>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</si>
  <si>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</si>
  <si>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</si>
  <si>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</si>
  <si>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</si>
  <si>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</si>
  <si>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</si>
  <si>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</si>
  <si>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</si>
  <si>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</si>
  <si>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</si>
  <si>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</si>
  <si>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</si>
  <si>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</si>
  <si>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</si>
  <si>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</si>
  <si>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</si>
  <si>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</si>
  <si>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</si>
  <si>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</si>
  <si>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</si>
  <si>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</si>
  <si>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</si>
  <si>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</si>
  <si>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</si>
  <si>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</si>
  <si>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</si>
  <si>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</si>
  <si>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</si>
  <si>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</si>
  <si>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</si>
  <si>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</si>
  <si>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</si>
  <si>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</si>
  <si>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</si>
  <si>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</si>
  <si>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</si>
  <si>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</si>
  <si>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</si>
  <si>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</si>
  <si>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</si>
  <si>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</si>
  <si>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</si>
  <si>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</si>
  <si>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</si>
  <si>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</si>
  <si>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</si>
  <si>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</si>
  <si>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</si>
  <si>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</si>
  <si>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</si>
  <si>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</si>
  <si>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</si>
  <si>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</si>
  <si>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</si>
  <si>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</si>
  <si>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</si>
  <si>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</si>
  <si>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</si>
  <si>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</si>
  <si>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</si>
  <si>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</si>
  <si>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</si>
  <si>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</si>
  <si>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</si>
  <si>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</si>
  <si>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</si>
  <si>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</si>
  <si>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</si>
  <si>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</si>
  <si>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</si>
  <si>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</si>
  <si>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</si>
  <si>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</si>
  <si>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</si>
  <si>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</si>
  <si>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</si>
  <si>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</si>
  <si>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</si>
  <si>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</si>
  <si>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</si>
  <si>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</si>
  <si>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</si>
  <si>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</si>
  <si>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</si>
  <si>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</si>
  <si>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</si>
  <si>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</si>
  <si>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</si>
  <si>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</si>
  <si>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</si>
  <si>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</si>
  <si>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</si>
  <si>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</si>
  <si>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</si>
  <si>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</si>
  <si>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</si>
  <si>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</si>
  <si>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</si>
  <si>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</si>
  <si>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</si>
  <si>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</si>
  <si>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</si>
  <si>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</si>
  <si>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</si>
  <si>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</si>
  <si>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</si>
  <si>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</si>
  <si>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</si>
  <si>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</si>
  <si>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</si>
  <si>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</si>
  <si>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</si>
  <si>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</si>
  <si>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</si>
  <si>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</si>
  <si>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</si>
  <si>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</si>
  <si>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</si>
  <si>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</si>
  <si>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</si>
  <si>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</si>
  <si>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</si>
  <si>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</si>
  <si>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</si>
  <si>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</si>
  <si>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</si>
  <si>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</si>
  <si>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</si>
  <si>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</si>
  <si>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</si>
  <si>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</si>
  <si>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</si>
  <si>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</si>
  <si>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</si>
  <si>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</si>
  <si>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</si>
  <si>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</si>
  <si>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</si>
  <si>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</si>
  <si>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</si>
  <si>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</si>
  <si>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</si>
  <si>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</si>
  <si>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</si>
  <si>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</si>
  <si>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</si>
  <si>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</si>
  <si>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</si>
  <si>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</si>
  <si>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</si>
  <si>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</si>
  <si>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</si>
  <si>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</si>
  <si>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</si>
  <si>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</si>
  <si>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</si>
  <si>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</si>
  <si>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</si>
  <si>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</si>
  <si>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</si>
  <si>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</si>
  <si>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</si>
  <si>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</si>
  <si>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</si>
  <si>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</si>
  <si>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</si>
  <si>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</si>
  <si>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</si>
  <si>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</si>
  <si>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</si>
  <si>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</si>
  <si>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</si>
  <si>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</si>
  <si>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</si>
  <si>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</si>
  <si>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</si>
  <si>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</si>
  <si>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</si>
  <si>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</si>
  <si>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</si>
  <si>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</si>
  <si>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</si>
  <si>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</si>
  <si>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</si>
  <si>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</si>
  <si>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</si>
  <si>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</si>
  <si>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</si>
  <si>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</si>
  <si>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</si>
  <si>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</si>
  <si>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</si>
  <si>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</si>
  <si>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</si>
  <si>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</si>
  <si>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</si>
  <si>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</si>
  <si>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</si>
  <si>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</si>
  <si>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</si>
  <si>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</si>
  <si>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</si>
  <si>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</si>
  <si>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</si>
  <si>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</si>
  <si>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</si>
  <si>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</si>
  <si>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</si>
  <si>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</si>
  <si>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</si>
  <si>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8.1</t>
  </si>
  <si>
    <t>Huyện Cầu Kè</t>
  </si>
  <si>
    <t>7.5</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</si>
  <si>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</si>
  <si>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</si>
  <si>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</si>
  <si>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</si>
  <si>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</si>
  <si>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</si>
  <si>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</si>
  <si>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</si>
  <si>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</si>
  <si>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</si>
  <si>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</si>
  <si>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</si>
  <si>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</si>
  <si>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</si>
  <si>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</si>
  <si>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</si>
  <si>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</si>
  <si>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</si>
  <si>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</si>
  <si>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</si>
  <si>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</si>
  <si>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</si>
  <si>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</si>
  <si>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</si>
  <si>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</si>
  <si>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</si>
  <si>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</si>
  <si>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</si>
  <si>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</si>
  <si>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</si>
  <si>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</si>
  <si>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</si>
  <si>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</si>
  <si>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</si>
  <si>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</si>
  <si>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</si>
  <si>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</si>
  <si>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</si>
  <si>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</si>
  <si>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</si>
  <si>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</si>
  <si>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</si>
  <si>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</si>
  <si>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</si>
  <si>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</si>
  <si>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</si>
  <si>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</si>
  <si>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</si>
  <si>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</si>
  <si>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</si>
  <si>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</si>
  <si>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</si>
  <si>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</si>
  <si>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</si>
  <si>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</si>
  <si>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</si>
  <si>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</si>
  <si>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</si>
  <si>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</si>
  <si>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</si>
  <si>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</si>
  <si>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</si>
  <si>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</si>
  <si>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</si>
  <si>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</si>
  <si>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</si>
  <si>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</si>
  <si>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</si>
  <si>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</si>
  <si>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</si>
  <si>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</si>
  <si>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</si>
  <si>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</si>
  <si>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</si>
  <si>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</si>
  <si>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</si>
  <si>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</si>
  <si>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</si>
  <si>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</si>
  <si>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</si>
  <si>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</si>
  <si>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</si>
  <si>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</si>
  <si>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</si>
  <si>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</si>
  <si>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</si>
  <si>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</si>
  <si>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</si>
  <si>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 xml:space="preserve">Trần Thị Thu Hiền </t>
  </si>
  <si>
    <t>Trần  Thị Thu Hiền</t>
  </si>
  <si>
    <t>Nguyễn Thanh Tùng</t>
  </si>
  <si>
    <t>Trần T Ngọc Hương</t>
  </si>
  <si>
    <t>Phạm Văn Bửu</t>
  </si>
  <si>
    <t>Huỳnh Thanh Hải</t>
  </si>
  <si>
    <t>Huuỳnh Long Thắng</t>
  </si>
  <si>
    <t>Huỳnh Long Thắng</t>
  </si>
  <si>
    <t>Nguyễn Thanh Cao</t>
  </si>
  <si>
    <t xml:space="preserve"> Nguyễn Văn Liệt</t>
  </si>
  <si>
    <t>Huỳnh Công Thành</t>
  </si>
  <si>
    <t>Lâm Thị Bé Ba</t>
  </si>
  <si>
    <t>Phạm Thị Như Thủy</t>
  </si>
  <si>
    <t>Trương Thanh Hưng</t>
  </si>
  <si>
    <t>3.5</t>
  </si>
  <si>
    <t>04 tháng / năm 2020</t>
  </si>
  <si>
    <r>
      <rPr>
        <sz val="12"/>
        <color indexed="10"/>
        <rFont val="Times New Roman"/>
        <family val="1"/>
      </rPr>
      <t>Trà Vinh</t>
    </r>
    <r>
      <rPr>
        <sz val="12"/>
        <rFont val="Times New Roman"/>
        <family val="1"/>
      </rPr>
      <t>, ngày 03 tháng 02 năm 2020</t>
    </r>
  </si>
  <si>
    <t>Phan Văn Phóng</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</si>
</sst>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7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10"/>
      <color indexed="8"/>
      <name val="Times New Roman"/>
      <family val="1"/>
    </font>
    <font>
      <sz val="7"/>
      <name val="Times"/>
      <family val="1"/>
    </font>
    <font>
      <sz val="7"/>
      <color indexed="10"/>
      <name val="Times"/>
      <family val="1"/>
    </font>
    <font>
      <sz val="7"/>
      <color indexed="8"/>
      <name val="Times"/>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10"/>
      <name val="Times New Roman"/>
      <family val="1"/>
    </font>
    <font>
      <i/>
      <sz val="9"/>
      <color indexed="10"/>
      <name val="Times New Roman"/>
      <family val="1"/>
    </font>
    <font>
      <sz val="7"/>
      <color indexed="10"/>
      <name val="Times New Roman"/>
      <family val="1"/>
    </font>
    <font>
      <sz val="9"/>
      <color indexed="10"/>
      <name val="Times New Roman"/>
      <family val="1"/>
    </font>
    <font>
      <sz val="6"/>
      <color indexed="10"/>
      <name val="Times New Roman"/>
      <family val="1"/>
    </font>
    <font>
      <i/>
      <sz val="5"/>
      <color indexed="10"/>
      <name val="Times New Roman"/>
      <family val="1"/>
    </font>
    <font>
      <b/>
      <sz val="5"/>
      <color indexed="10"/>
      <name val="Times New Roman"/>
      <family val="1"/>
    </font>
    <font>
      <b/>
      <sz val="10"/>
      <color indexed="10"/>
      <name val="Times New Roman"/>
      <family val="1"/>
    </font>
    <font>
      <b/>
      <i/>
      <sz val="5"/>
      <color indexed="10"/>
      <name val="Times New Roman"/>
      <family val="1"/>
    </font>
    <font>
      <sz val="6"/>
      <color indexed="10"/>
      <name val="Times"/>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i/>
      <sz val="5"/>
      <color rgb="FFFF0000"/>
      <name val="Times New Roman"/>
      <family val="1"/>
    </font>
    <font>
      <b/>
      <sz val="5"/>
      <color rgb="FFFF0000"/>
      <name val="Times New Roman"/>
      <family val="1"/>
    </font>
    <font>
      <sz val="11"/>
      <color rgb="FFFF0000"/>
      <name val="Times New Roman"/>
      <family val="1"/>
    </font>
    <font>
      <b/>
      <sz val="10"/>
      <color rgb="FFFF0000"/>
      <name val="Times New Roman"/>
      <family val="1"/>
    </font>
    <font>
      <sz val="10"/>
      <color rgb="FF000000"/>
      <name val="Times New Roman"/>
      <family val="1"/>
    </font>
    <font>
      <sz val="10"/>
      <color theme="1"/>
      <name val="Times New Roman"/>
      <family val="1"/>
    </font>
    <font>
      <sz val="7"/>
      <color rgb="FFFF0000"/>
      <name val="Times"/>
      <family val="1"/>
    </font>
    <font>
      <sz val="7"/>
      <color rgb="FF000000"/>
      <name val="Times"/>
      <family val="1"/>
    </font>
    <font>
      <sz val="7"/>
      <color theme="1"/>
      <name val="Times"/>
      <family val="1"/>
    </font>
    <font>
      <b/>
      <i/>
      <sz val="9"/>
      <color rgb="FFFF0000"/>
      <name val="Times New Roman"/>
      <family val="1"/>
    </font>
    <font>
      <b/>
      <i/>
      <sz val="5"/>
      <color rgb="FFFF0000"/>
      <name val="Times New Roman"/>
      <family val="1"/>
    </font>
    <font>
      <sz val="6"/>
      <color rgb="FFFF0000"/>
      <name val="Times"/>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1"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1"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1"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1"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1"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1"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1"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1"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1"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1"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1"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2"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2"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2"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2"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2"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2"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2"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2"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2"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2"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3"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4" fillId="37" borderId="1" applyNumberFormat="0" applyAlignment="0" applyProtection="0"/>
    <xf numFmtId="0" fontId="38" fillId="38" borderId="2" applyNumberFormat="0" applyAlignment="0" applyProtection="0"/>
    <xf numFmtId="0" fontId="38" fillId="38" borderId="2" applyNumberFormat="0" applyAlignment="0" applyProtection="0"/>
    <xf numFmtId="0" fontId="145"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8"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9"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50"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1"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2" fillId="42" borderId="1" applyNumberFormat="0" applyAlignment="0" applyProtection="0"/>
    <xf numFmtId="0" fontId="45" fillId="9" borderId="2" applyNumberFormat="0" applyAlignment="0" applyProtection="0"/>
    <xf numFmtId="0" fontId="45" fillId="9" borderId="2" applyNumberFormat="0" applyAlignment="0" applyProtection="0"/>
    <xf numFmtId="0" fontId="153"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4"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4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5"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6" fillId="0" borderId="0" applyFont="0" applyFill="0" applyBorder="0" applyAlignment="0" applyProtection="0"/>
    <xf numFmtId="0" fontId="15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7"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5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025">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2"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3"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1" fillId="3" borderId="20" xfId="145" applyNumberFormat="1" applyFont="1" applyFill="1" applyBorder="1" applyAlignment="1">
      <alignment vertical="center"/>
      <protection/>
    </xf>
    <xf numFmtId="3" fontId="56" fillId="3" borderId="20" xfId="145" applyNumberFormat="1" applyFont="1" applyFill="1" applyBorder="1" applyAlignment="1">
      <alignment vertical="center"/>
      <protection/>
    </xf>
    <xf numFmtId="49" fontId="57"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8" fillId="48" borderId="20" xfId="145" applyNumberFormat="1" applyFont="1" applyFill="1" applyBorder="1" applyAlignment="1">
      <alignment vertical="center"/>
      <protection/>
    </xf>
    <xf numFmtId="3" fontId="28"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8" fillId="0" borderId="0" xfId="145" applyNumberFormat="1" applyFont="1" applyFill="1" applyBorder="1" applyAlignment="1">
      <alignment horizontal="center" wrapText="1"/>
      <protection/>
    </xf>
    <xf numFmtId="49" fontId="58" fillId="0" borderId="0" xfId="145" applyNumberFormat="1" applyFont="1" applyBorder="1">
      <alignment/>
      <protection/>
    </xf>
    <xf numFmtId="49" fontId="59"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0"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1" fillId="0" borderId="0" xfId="145" applyNumberFormat="1" applyFont="1" applyBorder="1">
      <alignment/>
      <protection/>
    </xf>
    <xf numFmtId="49" fontId="62" fillId="0" borderId="0" xfId="145" applyNumberFormat="1" applyFont="1" applyBorder="1" applyAlignment="1">
      <alignment wrapText="1"/>
      <protection/>
    </xf>
    <xf numFmtId="49" fontId="2" fillId="0" borderId="0" xfId="145" applyNumberFormat="1" applyFont="1" applyBorder="1">
      <alignment/>
      <protection/>
    </xf>
    <xf numFmtId="49" fontId="39" fillId="0" borderId="0" xfId="145" applyNumberFormat="1" applyFont="1" applyBorder="1" applyAlignment="1">
      <alignment horizontal="center" wrapText="1"/>
      <protection/>
    </xf>
    <xf numFmtId="49" fontId="39" fillId="0" borderId="0" xfId="145" applyNumberFormat="1" applyFont="1" applyFill="1" applyBorder="1" applyAlignment="1">
      <alignment horizontal="center" wrapText="1"/>
      <protection/>
    </xf>
    <xf numFmtId="49" fontId="63" fillId="0" borderId="0" xfId="145" applyNumberFormat="1" applyFont="1" applyBorder="1">
      <alignment/>
      <protection/>
    </xf>
    <xf numFmtId="49" fontId="28" fillId="0" borderId="0" xfId="145" applyNumberFormat="1" applyFont="1">
      <alignment/>
      <protection/>
    </xf>
    <xf numFmtId="49" fontId="28" fillId="0" borderId="0" xfId="145" applyNumberFormat="1" applyFont="1" applyFill="1">
      <alignment/>
      <protection/>
    </xf>
    <xf numFmtId="49" fontId="28"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5" fillId="0" borderId="0" xfId="145" applyFont="1" applyAlignment="1">
      <alignment/>
      <protection/>
    </xf>
    <xf numFmtId="0" fontId="3" fillId="0" borderId="0" xfId="145" applyFont="1" applyAlignment="1">
      <alignment/>
      <protection/>
    </xf>
    <xf numFmtId="49" fontId="30"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29" fillId="3" borderId="20" xfId="145" applyNumberFormat="1" applyFont="1" applyFill="1" applyBorder="1" applyAlignment="1">
      <alignment horizontal="center" vertical="center" wrapText="1"/>
      <protection/>
    </xf>
    <xf numFmtId="3" fontId="68"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69"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1"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3"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8"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8" fillId="0" borderId="0" xfId="145" applyNumberFormat="1" applyFont="1" applyAlignment="1">
      <alignment wrapText="1"/>
      <protection/>
    </xf>
    <xf numFmtId="49" fontId="36" fillId="0" borderId="0" xfId="145" applyNumberFormat="1" applyFont="1">
      <alignment/>
      <protection/>
    </xf>
    <xf numFmtId="49" fontId="36" fillId="0" borderId="0" xfId="145" applyNumberFormat="1" applyFont="1" applyAlignment="1">
      <alignment wrapText="1"/>
      <protection/>
    </xf>
    <xf numFmtId="49" fontId="3" fillId="47" borderId="0" xfId="145" applyNumberFormat="1" applyFont="1" applyFill="1" applyAlignment="1">
      <alignment/>
      <protection/>
    </xf>
    <xf numFmtId="49" fontId="71"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6"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6" fillId="0" borderId="0" xfId="147" applyNumberFormat="1" applyFont="1" applyFill="1">
      <alignment/>
      <protection/>
    </xf>
    <xf numFmtId="49" fontId="26"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8" fillId="0" borderId="0" xfId="147" applyNumberFormat="1" applyFont="1" applyBorder="1" applyAlignment="1">
      <alignment/>
      <protection/>
    </xf>
    <xf numFmtId="49" fontId="78"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8" fillId="0" borderId="0" xfId="147" applyNumberFormat="1" applyFont="1" applyAlignment="1">
      <alignment horizontal="center"/>
      <protection/>
    </xf>
    <xf numFmtId="49" fontId="28" fillId="0" borderId="0" xfId="147" applyNumberFormat="1" applyFont="1">
      <alignment/>
      <protection/>
    </xf>
    <xf numFmtId="49" fontId="78" fillId="0" borderId="0" xfId="147" applyNumberFormat="1" applyFont="1" applyAlignment="1">
      <alignment horizontal="center"/>
      <protection/>
    </xf>
    <xf numFmtId="49" fontId="13" fillId="0" borderId="0" xfId="147" applyNumberFormat="1" applyFont="1" applyBorder="1" applyAlignment="1">
      <alignment wrapText="1"/>
      <protection/>
    </xf>
    <xf numFmtId="49" fontId="80" fillId="0" borderId="0" xfId="147" applyNumberFormat="1" applyFont="1">
      <alignment/>
      <protection/>
    </xf>
    <xf numFmtId="9" fontId="26" fillId="0" borderId="0" xfId="154" applyFont="1" applyAlignment="1">
      <alignment/>
    </xf>
    <xf numFmtId="3" fontId="0" fillId="47" borderId="0" xfId="147" applyNumberFormat="1" applyFont="1" applyFill="1" applyBorder="1" applyAlignment="1">
      <alignment/>
      <protection/>
    </xf>
    <xf numFmtId="0" fontId="26"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6"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6" fillId="0" borderId="0" xfId="154" applyFont="1" applyAlignment="1">
      <alignment vertical="center"/>
    </xf>
    <xf numFmtId="0" fontId="5" fillId="0" borderId="23" xfId="147" applyFont="1" applyBorder="1" applyAlignment="1">
      <alignment horizontal="center" vertical="center"/>
      <protection/>
    </xf>
    <xf numFmtId="0" fontId="26"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8" fillId="0" borderId="0" xfId="147" applyFont="1" applyBorder="1" applyAlignment="1">
      <alignment wrapText="1"/>
      <protection/>
    </xf>
    <xf numFmtId="0" fontId="25" fillId="0" borderId="0" xfId="147" applyNumberFormat="1" applyFont="1" applyBorder="1" applyAlignment="1">
      <alignment/>
      <protection/>
    </xf>
    <xf numFmtId="0" fontId="78"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8"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29" fillId="3" borderId="20" xfId="147" applyNumberFormat="1" applyFont="1" applyFill="1" applyBorder="1" applyAlignment="1">
      <alignment horizontal="center" vertical="center"/>
      <protection/>
    </xf>
    <xf numFmtId="3" fontId="68" fillId="3" borderId="20" xfId="147" applyNumberFormat="1" applyFont="1" applyFill="1" applyBorder="1" applyAlignment="1">
      <alignment horizontal="center" vertical="center"/>
      <protection/>
    </xf>
    <xf numFmtId="3" fontId="29"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6" fillId="0" borderId="0" xfId="147" applyNumberFormat="1" applyFont="1">
      <alignment/>
      <protection/>
    </xf>
    <xf numFmtId="49" fontId="26" fillId="0" borderId="0" xfId="147" applyNumberFormat="1">
      <alignment/>
      <protection/>
    </xf>
    <xf numFmtId="49" fontId="28" fillId="0" borderId="0" xfId="147" applyNumberFormat="1" applyFont="1" applyBorder="1" applyAlignment="1">
      <alignment wrapText="1"/>
      <protection/>
    </xf>
    <xf numFmtId="49" fontId="21" fillId="0" borderId="0" xfId="147" applyNumberFormat="1" applyFont="1">
      <alignment/>
      <protection/>
    </xf>
    <xf numFmtId="49" fontId="30" fillId="0" borderId="0" xfId="147" applyNumberFormat="1" applyFont="1">
      <alignment/>
      <protection/>
    </xf>
    <xf numFmtId="49" fontId="30"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6" fillId="0" borderId="24" xfId="147" applyFont="1" applyBorder="1">
      <alignment/>
      <protection/>
    </xf>
    <xf numFmtId="0" fontId="26"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4"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8" fillId="0" borderId="0" xfId="147" applyNumberFormat="1" applyFont="1" applyBorder="1" applyAlignment="1">
      <alignment/>
      <protection/>
    </xf>
    <xf numFmtId="0" fontId="87" fillId="0" borderId="0" xfId="147" applyFont="1">
      <alignment/>
      <protection/>
    </xf>
    <xf numFmtId="0" fontId="16" fillId="0" borderId="0" xfId="147" applyFont="1">
      <alignment/>
      <protection/>
    </xf>
    <xf numFmtId="0" fontId="27" fillId="0" borderId="0" xfId="147" applyFont="1">
      <alignment/>
      <protection/>
    </xf>
    <xf numFmtId="0" fontId="13" fillId="0" borderId="0" xfId="147" applyFont="1">
      <alignment/>
      <protection/>
    </xf>
    <xf numFmtId="49" fontId="13" fillId="0" borderId="0" xfId="147" applyNumberFormat="1" applyFont="1">
      <alignment/>
      <protection/>
    </xf>
    <xf numFmtId="0" fontId="80" fillId="0" borderId="0" xfId="147" applyFont="1">
      <alignment/>
      <protection/>
    </xf>
    <xf numFmtId="49" fontId="18" fillId="0" borderId="0" xfId="147" applyNumberFormat="1" applyFont="1" applyBorder="1" applyAlignment="1">
      <alignment/>
      <protection/>
    </xf>
    <xf numFmtId="49" fontId="26"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6" fillId="0" borderId="0" xfId="147" applyNumberFormat="1" applyFill="1">
      <alignment/>
      <protection/>
    </xf>
    <xf numFmtId="49" fontId="26" fillId="0" borderId="0" xfId="147" applyNumberFormat="1" applyFill="1" applyAlignment="1">
      <alignment vertical="center" wrapText="1"/>
      <protection/>
    </xf>
    <xf numFmtId="49" fontId="26"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6"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6" fillId="0" borderId="20" xfId="147" applyNumberFormat="1" applyFont="1" applyFill="1" applyBorder="1" applyAlignment="1">
      <alignment horizontal="center" vertical="center"/>
      <protection/>
    </xf>
    <xf numFmtId="49" fontId="26" fillId="0" borderId="0" xfId="147" applyNumberFormat="1" applyAlignment="1">
      <alignment horizontal="center"/>
      <protection/>
    </xf>
    <xf numFmtId="49" fontId="71" fillId="0" borderId="0" xfId="147" applyNumberFormat="1" applyFont="1" applyAlignment="1">
      <alignment horizontal="left"/>
      <protection/>
    </xf>
    <xf numFmtId="49" fontId="30"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6" fillId="47" borderId="0" xfId="147" applyNumberFormat="1" applyFont="1" applyFill="1" applyAlignment="1">
      <alignment vertical="center"/>
      <protection/>
    </xf>
    <xf numFmtId="3" fontId="26" fillId="47" borderId="20" xfId="147" applyNumberFormat="1" applyFont="1" applyFill="1" applyBorder="1" applyAlignment="1">
      <alignment horizontal="center" vertical="center"/>
      <protection/>
    </xf>
    <xf numFmtId="3" fontId="90"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6" fillId="0" borderId="19" xfId="147" applyNumberFormat="1" applyFont="1" applyFill="1" applyBorder="1" applyAlignment="1">
      <alignment vertical="center"/>
      <protection/>
    </xf>
    <xf numFmtId="3" fontId="91" fillId="0" borderId="19" xfId="147" applyNumberFormat="1" applyFont="1" applyFill="1" applyBorder="1" applyAlignment="1">
      <alignment vertical="center"/>
      <protection/>
    </xf>
    <xf numFmtId="49" fontId="30" fillId="0" borderId="0" xfId="147" applyNumberFormat="1" applyFont="1" applyBorder="1" applyAlignment="1">
      <alignment/>
      <protection/>
    </xf>
    <xf numFmtId="49" fontId="28" fillId="0" borderId="0" xfId="147" applyNumberFormat="1" applyFont="1" applyBorder="1" applyAlignment="1">
      <alignment horizontal="center"/>
      <protection/>
    </xf>
    <xf numFmtId="49" fontId="28" fillId="0" borderId="0" xfId="147" applyNumberFormat="1" applyFont="1" applyAlignment="1">
      <alignment/>
      <protection/>
    </xf>
    <xf numFmtId="0" fontId="5" fillId="47" borderId="0" xfId="147" applyFont="1" applyFill="1" applyBorder="1" applyAlignment="1">
      <alignment/>
      <protection/>
    </xf>
    <xf numFmtId="49" fontId="92" fillId="0" borderId="0" xfId="147" applyNumberFormat="1" applyFont="1">
      <alignment/>
      <protection/>
    </xf>
    <xf numFmtId="49" fontId="93" fillId="0" borderId="0" xfId="147" applyNumberFormat="1" applyFont="1">
      <alignment/>
      <protection/>
    </xf>
    <xf numFmtId="49" fontId="94" fillId="0" borderId="0" xfId="147" applyNumberFormat="1" applyFont="1" applyAlignment="1">
      <alignment horizontal="center"/>
      <protection/>
    </xf>
    <xf numFmtId="49" fontId="25" fillId="47" borderId="0" xfId="145" applyNumberFormat="1" applyFont="1" applyFill="1" applyAlignment="1">
      <alignment/>
      <protection/>
    </xf>
    <xf numFmtId="49" fontId="79" fillId="0" borderId="0" xfId="147" applyNumberFormat="1" applyFont="1">
      <alignment/>
      <protection/>
    </xf>
    <xf numFmtId="49" fontId="30" fillId="0" borderId="0" xfId="147" applyNumberFormat="1" applyFont="1" applyBorder="1" applyAlignment="1">
      <alignment wrapText="1"/>
      <protection/>
    </xf>
    <xf numFmtId="49" fontId="82" fillId="0" borderId="0" xfId="147" applyNumberFormat="1" applyFont="1">
      <alignment/>
      <protection/>
    </xf>
    <xf numFmtId="49" fontId="77"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5" fillId="0" borderId="0" xfId="147" applyNumberFormat="1" applyFont="1" applyFill="1">
      <alignment/>
      <protection/>
    </xf>
    <xf numFmtId="49" fontId="26"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1" fillId="0" borderId="0" xfId="147" applyNumberFormat="1" applyFont="1" applyFill="1">
      <alignment/>
      <protection/>
    </xf>
    <xf numFmtId="49" fontId="81"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8"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1" fillId="0" borderId="0" xfId="147" applyFont="1" applyAlignment="1">
      <alignment horizontal="center"/>
      <protection/>
    </xf>
    <xf numFmtId="49" fontId="51" fillId="0" borderId="0" xfId="147" applyNumberFormat="1" applyFont="1">
      <alignment/>
      <protection/>
    </xf>
    <xf numFmtId="49" fontId="96" fillId="0" borderId="0" xfId="147" applyNumberFormat="1" applyFont="1" applyBorder="1" applyAlignment="1">
      <alignment wrapText="1"/>
      <protection/>
    </xf>
    <xf numFmtId="0" fontId="30"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3"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3"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3" applyNumberFormat="1" applyFont="1" applyFill="1" applyBorder="1" applyAlignment="1" applyProtection="1">
      <alignment horizontal="center" vertical="center"/>
      <protection/>
    </xf>
    <xf numFmtId="10" fontId="28" fillId="0" borderId="20" xfId="135" applyNumberFormat="1" applyFont="1" applyFill="1" applyBorder="1" applyAlignment="1">
      <alignment horizontal="center" vertical="center"/>
      <protection/>
    </xf>
    <xf numFmtId="10" fontId="51"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5" applyNumberFormat="1" applyFont="1" applyFill="1" applyBorder="1" applyAlignment="1">
      <alignment horizontal="center" vertical="center"/>
      <protection/>
    </xf>
    <xf numFmtId="3" fontId="56" fillId="47" borderId="20" xfId="143"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3" applyNumberFormat="1" applyFont="1" applyFill="1" applyBorder="1" applyAlignment="1" applyProtection="1">
      <alignment horizontal="center" vertical="center"/>
      <protection/>
    </xf>
    <xf numFmtId="10" fontId="56"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59" fillId="49" borderId="20" xfId="0" applyFont="1" applyFill="1" applyBorder="1" applyAlignment="1">
      <alignment/>
    </xf>
    <xf numFmtId="0" fontId="0" fillId="49" borderId="38"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29" fillId="0" borderId="0" xfId="0" applyNumberFormat="1" applyFont="1" applyBorder="1" applyAlignment="1">
      <alignment horizontal="center" vertical="center"/>
    </xf>
    <xf numFmtId="210" fontId="160" fillId="47" borderId="0" xfId="0" applyNumberFormat="1" applyFont="1" applyFill="1" applyBorder="1" applyAlignment="1">
      <alignment horizontal="center" vertical="center"/>
    </xf>
    <xf numFmtId="49" fontId="161" fillId="50" borderId="0" xfId="0" applyNumberFormat="1" applyFont="1" applyFill="1" applyBorder="1" applyAlignment="1" applyProtection="1">
      <alignment horizontal="center" vertical="center"/>
      <protection/>
    </xf>
    <xf numFmtId="49" fontId="161"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59" fillId="50" borderId="0" xfId="0" applyNumberFormat="1" applyFont="1" applyFill="1" applyAlignment="1">
      <alignment/>
    </xf>
    <xf numFmtId="0" fontId="14" fillId="50" borderId="0" xfId="0" applyNumberFormat="1" applyFont="1" applyFill="1" applyBorder="1" applyAlignment="1">
      <alignment horizontal="center" wrapText="1"/>
    </xf>
    <xf numFmtId="0" fontId="0" fillId="50" borderId="0" xfId="0" applyNumberFormat="1" applyFont="1" applyFill="1" applyAlignment="1">
      <alignment/>
    </xf>
    <xf numFmtId="0" fontId="4" fillId="50" borderId="0" xfId="0" applyNumberFormat="1" applyFont="1" applyFill="1" applyAlignment="1">
      <alignment wrapText="1"/>
    </xf>
    <xf numFmtId="49" fontId="5" fillId="50" borderId="20" xfId="0" applyNumberFormat="1" applyFont="1" applyFill="1" applyBorder="1" applyAlignment="1" applyProtection="1">
      <alignment vertical="center"/>
      <protection/>
    </xf>
    <xf numFmtId="43" fontId="0" fillId="0" borderId="0" xfId="0" applyNumberFormat="1" applyAlignment="1">
      <alignment/>
    </xf>
    <xf numFmtId="3" fontId="162" fillId="0" borderId="0" xfId="0" applyNumberFormat="1" applyFont="1" applyFill="1" applyAlignment="1">
      <alignment wrapText="1"/>
    </xf>
    <xf numFmtId="0" fontId="162" fillId="0" borderId="0" xfId="0" applyNumberFormat="1" applyFont="1" applyFill="1" applyAlignment="1">
      <alignment/>
    </xf>
    <xf numFmtId="3" fontId="162" fillId="0" borderId="0" xfId="0" applyNumberFormat="1" applyFont="1" applyFill="1" applyAlignment="1">
      <alignment/>
    </xf>
    <xf numFmtId="0" fontId="163" fillId="0" borderId="0" xfId="0" applyNumberFormat="1" applyFont="1" applyFill="1" applyAlignment="1">
      <alignment horizontal="center"/>
    </xf>
    <xf numFmtId="0" fontId="100" fillId="0" borderId="0" xfId="0" applyNumberFormat="1" applyFont="1" applyFill="1" applyAlignment="1">
      <alignment/>
    </xf>
    <xf numFmtId="0" fontId="164" fillId="0" borderId="0" xfId="0" applyNumberFormat="1" applyFont="1" applyFill="1" applyAlignment="1">
      <alignment horizontal="center"/>
    </xf>
    <xf numFmtId="3" fontId="159" fillId="0" borderId="0" xfId="0" applyNumberFormat="1" applyFont="1" applyFill="1" applyAlignment="1">
      <alignment/>
    </xf>
    <xf numFmtId="3" fontId="28"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105" fillId="0" borderId="20" xfId="0" applyNumberFormat="1" applyFont="1" applyFill="1" applyBorder="1" applyAlignment="1" applyProtection="1">
      <alignment horizontal="center" vertical="center"/>
      <protection/>
    </xf>
    <xf numFmtId="194" fontId="103" fillId="50" borderId="20" xfId="0" applyNumberFormat="1" applyFont="1" applyFill="1" applyBorder="1" applyAlignment="1" applyProtection="1">
      <alignment horizontal="right" vertical="center"/>
      <protection/>
    </xf>
    <xf numFmtId="194" fontId="165" fillId="50" borderId="20" xfId="0" applyNumberFormat="1" applyFont="1" applyFill="1" applyBorder="1" applyAlignment="1">
      <alignment horizontal="right"/>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10" fontId="100" fillId="0" borderId="20" xfId="157" applyNumberFormat="1" applyFont="1" applyFill="1" applyBorder="1" applyAlignment="1">
      <alignment/>
    </xf>
    <xf numFmtId="210" fontId="104" fillId="50" borderId="20" xfId="0" applyNumberFormat="1" applyFont="1" applyFill="1" applyBorder="1" applyAlignment="1">
      <alignment horizontal="center" vertical="center"/>
    </xf>
    <xf numFmtId="194" fontId="104" fillId="50" borderId="20" xfId="0" applyNumberFormat="1" applyFont="1" applyFill="1" applyBorder="1" applyAlignment="1" applyProtection="1">
      <alignment horizontal="center" vertical="center"/>
      <protection/>
    </xf>
    <xf numFmtId="49" fontId="166" fillId="50" borderId="20" xfId="0" applyNumberFormat="1" applyFont="1" applyFill="1" applyBorder="1" applyAlignment="1" applyProtection="1">
      <alignment horizontal="center" vertical="center"/>
      <protection/>
    </xf>
    <xf numFmtId="49" fontId="108" fillId="50" borderId="20" xfId="0" applyNumberFormat="1" applyFont="1" applyFill="1" applyBorder="1" applyAlignment="1" applyProtection="1">
      <alignment horizontal="center" vertical="center"/>
      <protection/>
    </xf>
    <xf numFmtId="49" fontId="108" fillId="50" borderId="20" xfId="0" applyNumberFormat="1" applyFont="1" applyFill="1" applyBorder="1" applyAlignment="1" applyProtection="1">
      <alignment vertical="center"/>
      <protection/>
    </xf>
    <xf numFmtId="49" fontId="104" fillId="50" borderId="20" xfId="0" applyNumberFormat="1" applyFont="1" applyFill="1" applyBorder="1" applyAlignment="1" applyProtection="1">
      <alignment horizontal="center" vertical="center"/>
      <protection/>
    </xf>
    <xf numFmtId="49" fontId="104" fillId="50" borderId="20" xfId="0" applyNumberFormat="1" applyFont="1" applyFill="1" applyBorder="1" applyAlignment="1" applyProtection="1">
      <alignment vertical="center"/>
      <protection/>
    </xf>
    <xf numFmtId="49" fontId="104" fillId="47" borderId="20" xfId="0" applyNumberFormat="1" applyFont="1" applyFill="1" applyBorder="1" applyAlignment="1">
      <alignment/>
    </xf>
    <xf numFmtId="49" fontId="167" fillId="50" borderId="20" xfId="0" applyNumberFormat="1" applyFont="1" applyFill="1" applyBorder="1" applyAlignment="1" applyProtection="1">
      <alignment horizontal="center" vertical="center"/>
      <protection/>
    </xf>
    <xf numFmtId="49" fontId="167" fillId="47" borderId="20" xfId="0" applyNumberFormat="1" applyFont="1" applyFill="1" applyBorder="1" applyAlignment="1" applyProtection="1">
      <alignment horizontal="center" vertical="center"/>
      <protection/>
    </xf>
    <xf numFmtId="49" fontId="167" fillId="50" borderId="20" xfId="0" applyNumberFormat="1" applyFont="1" applyFill="1" applyBorder="1" applyAlignment="1" applyProtection="1">
      <alignment vertical="center"/>
      <protection/>
    </xf>
    <xf numFmtId="49" fontId="104" fillId="47" borderId="0" xfId="0" applyNumberFormat="1" applyFont="1" applyFill="1" applyAlignment="1">
      <alignment/>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3" fontId="4" fillId="0" borderId="0" xfId="0" applyNumberFormat="1" applyFont="1" applyFill="1" applyAlignment="1">
      <alignment/>
    </xf>
    <xf numFmtId="49" fontId="163" fillId="50" borderId="0" xfId="0" applyNumberFormat="1" applyFont="1" applyFill="1" applyAlignment="1">
      <alignment/>
    </xf>
    <xf numFmtId="3" fontId="168" fillId="0" borderId="0" xfId="0" applyNumberFormat="1" applyFont="1" applyFill="1" applyAlignment="1">
      <alignment horizontal="center"/>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0" fontId="164" fillId="0" borderId="0" xfId="0" applyNumberFormat="1" applyFont="1" applyFill="1" applyAlignment="1">
      <alignment horizontal="center"/>
    </xf>
    <xf numFmtId="194" fontId="165" fillId="50" borderId="20" xfId="0" applyNumberFormat="1" applyFont="1" applyFill="1" applyBorder="1" applyAlignment="1" applyProtection="1">
      <alignment horizontal="right" vertical="center"/>
      <protection/>
    </xf>
    <xf numFmtId="49" fontId="104" fillId="0" borderId="0" xfId="0" applyNumberFormat="1" applyFont="1" applyFill="1" applyBorder="1" applyAlignment="1" applyProtection="1">
      <alignment horizontal="center" vertical="center" wrapText="1"/>
      <protection/>
    </xf>
    <xf numFmtId="194" fontId="103" fillId="50" borderId="20" xfId="0" applyNumberFormat="1" applyFont="1" applyFill="1" applyBorder="1" applyAlignment="1" applyProtection="1">
      <alignment horizontal="center" vertical="center"/>
      <protection/>
    </xf>
    <xf numFmtId="210" fontId="103" fillId="50" borderId="20" xfId="0" applyNumberFormat="1" applyFont="1" applyFill="1" applyBorder="1" applyAlignment="1">
      <alignment horizontal="center" vertical="center"/>
    </xf>
    <xf numFmtId="49" fontId="5" fillId="0" borderId="20" xfId="0" applyNumberFormat="1" applyFont="1" applyFill="1" applyBorder="1" applyAlignment="1">
      <alignment/>
    </xf>
    <xf numFmtId="1" fontId="5" fillId="47" borderId="20" xfId="0" applyNumberFormat="1" applyFont="1" applyFill="1" applyBorder="1" applyAlignment="1" applyProtection="1">
      <alignment horizontal="center" vertical="center"/>
      <protection/>
    </xf>
    <xf numFmtId="1" fontId="5" fillId="47" borderId="20" xfId="157"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49" fontId="169" fillId="50" borderId="26" xfId="0" applyNumberFormat="1" applyFont="1" applyFill="1" applyBorder="1" applyAlignment="1" applyProtection="1">
      <alignment vertical="center"/>
      <protection/>
    </xf>
    <xf numFmtId="194" fontId="163" fillId="50" borderId="20" xfId="0" applyNumberFormat="1" applyFont="1" applyFill="1" applyBorder="1" applyAlignment="1" applyProtection="1">
      <alignment horizontal="right" vertical="center"/>
      <protection/>
    </xf>
    <xf numFmtId="194" fontId="163" fillId="50" borderId="20" xfId="0" applyNumberFormat="1" applyFont="1" applyFill="1" applyBorder="1" applyAlignment="1">
      <alignment horizontal="right" vertical="center"/>
    </xf>
    <xf numFmtId="210" fontId="163" fillId="50" borderId="20" xfId="0" applyNumberFormat="1" applyFont="1" applyFill="1" applyBorder="1" applyAlignment="1">
      <alignment horizontal="right" vertical="center"/>
    </xf>
    <xf numFmtId="10" fontId="5" fillId="0" borderId="20" xfId="157" applyNumberFormat="1" applyFont="1" applyFill="1" applyBorder="1" applyAlignment="1">
      <alignment/>
    </xf>
    <xf numFmtId="3" fontId="5" fillId="0" borderId="20" xfId="135" applyNumberFormat="1" applyFont="1" applyFill="1" applyBorder="1">
      <alignment/>
      <protection/>
    </xf>
    <xf numFmtId="194" fontId="5" fillId="50" borderId="20" xfId="0" applyNumberFormat="1" applyFont="1" applyFill="1" applyBorder="1" applyAlignment="1" applyProtection="1">
      <alignment horizontal="right" vertical="center"/>
      <protection/>
    </xf>
    <xf numFmtId="210" fontId="5" fillId="50" borderId="20" xfId="0" applyNumberFormat="1" applyFont="1" applyFill="1" applyBorder="1" applyAlignment="1">
      <alignment horizontal="right" vertical="center"/>
    </xf>
    <xf numFmtId="10" fontId="103" fillId="0" borderId="20" xfId="157" applyNumberFormat="1" applyFont="1" applyFill="1" applyBorder="1" applyAlignment="1">
      <alignment/>
    </xf>
    <xf numFmtId="49" fontId="8" fillId="0" borderId="20" xfId="0" applyNumberFormat="1" applyFont="1" applyFill="1" applyBorder="1" applyAlignment="1" applyProtection="1">
      <alignment/>
      <protection locked="0"/>
    </xf>
    <xf numFmtId="3" fontId="5" fillId="47" borderId="20" xfId="0" applyNumberFormat="1" applyFont="1" applyFill="1" applyBorder="1" applyAlignment="1" applyProtection="1">
      <alignment horizontal="center" vertical="center"/>
      <protection/>
    </xf>
    <xf numFmtId="3" fontId="5" fillId="47" borderId="20" xfId="157" applyNumberFormat="1" applyFont="1" applyFill="1" applyBorder="1" applyAlignment="1" applyProtection="1">
      <alignment horizontal="center" vertical="center"/>
      <protection/>
    </xf>
    <xf numFmtId="3" fontId="5" fillId="47" borderId="20" xfId="0" applyNumberFormat="1" applyFont="1" applyFill="1" applyBorder="1" applyAlignment="1">
      <alignment horizontal="center" vertical="center"/>
    </xf>
    <xf numFmtId="3" fontId="103" fillId="47" borderId="20" xfId="0" applyNumberFormat="1" applyFont="1" applyFill="1" applyBorder="1" applyAlignment="1">
      <alignment horizontal="center" vertical="center"/>
    </xf>
    <xf numFmtId="3" fontId="103" fillId="0" borderId="20" xfId="0" applyNumberFormat="1" applyFont="1" applyFill="1" applyBorder="1" applyAlignment="1" applyProtection="1">
      <alignment/>
      <protection locked="0"/>
    </xf>
    <xf numFmtId="49" fontId="5" fillId="0" borderId="20" xfId="0" applyNumberFormat="1" applyFont="1" applyFill="1" applyBorder="1" applyAlignment="1" applyProtection="1">
      <alignment horizontal="right"/>
      <protection locked="0"/>
    </xf>
    <xf numFmtId="3" fontId="163" fillId="0" borderId="0" xfId="0" applyNumberFormat="1" applyFont="1" applyFill="1" applyAlignment="1">
      <alignment/>
    </xf>
    <xf numFmtId="3" fontId="103" fillId="0" borderId="20" xfId="0" applyNumberFormat="1" applyFont="1" applyFill="1" applyBorder="1" applyAlignment="1" applyProtection="1">
      <alignment horizontal="center" vertical="center"/>
      <protection locked="0"/>
    </xf>
    <xf numFmtId="216" fontId="103" fillId="0" borderId="20" xfId="0" applyNumberFormat="1" applyFont="1" applyFill="1" applyBorder="1" applyAlignment="1" applyProtection="1">
      <alignment horizontal="center" vertical="center"/>
      <protection locked="0"/>
    </xf>
    <xf numFmtId="194" fontId="109" fillId="47" borderId="20" xfId="99" applyNumberFormat="1" applyFont="1" applyFill="1" applyBorder="1" applyAlignment="1">
      <alignment horizontal="center"/>
    </xf>
    <xf numFmtId="43" fontId="8" fillId="0" borderId="20" xfId="99" applyFont="1" applyFill="1" applyBorder="1" applyAlignment="1" applyProtection="1">
      <alignment/>
      <protection locked="0"/>
    </xf>
    <xf numFmtId="194" fontId="160" fillId="0" borderId="20" xfId="0" applyNumberFormat="1" applyFont="1" applyFill="1" applyBorder="1" applyAlignment="1">
      <alignment/>
    </xf>
    <xf numFmtId="3" fontId="159" fillId="0" borderId="20" xfId="0" applyNumberFormat="1" applyFont="1" applyFill="1" applyBorder="1" applyAlignment="1">
      <alignment/>
    </xf>
    <xf numFmtId="194" fontId="160" fillId="50" borderId="0" xfId="0" applyNumberFormat="1" applyFont="1" applyFill="1" applyAlignment="1">
      <alignment/>
    </xf>
    <xf numFmtId="0" fontId="8" fillId="0" borderId="0" xfId="0" applyFont="1" applyAlignment="1">
      <alignment/>
    </xf>
    <xf numFmtId="194" fontId="109" fillId="47" borderId="20" xfId="0" applyNumberFormat="1" applyFont="1" applyFill="1" applyBorder="1" applyAlignment="1" applyProtection="1">
      <alignment horizontal="right" vertical="center"/>
      <protection/>
    </xf>
    <xf numFmtId="0" fontId="4" fillId="0" borderId="0" xfId="0" applyNumberFormat="1" applyFont="1" applyFill="1" applyAlignment="1">
      <alignment/>
    </xf>
    <xf numFmtId="0" fontId="0" fillId="49" borderId="20" xfId="0" applyFont="1" applyFill="1" applyBorder="1" applyAlignment="1">
      <alignment/>
    </xf>
    <xf numFmtId="194" fontId="5" fillId="47" borderId="20" xfId="0" applyNumberFormat="1" applyFont="1" applyFill="1" applyBorder="1" applyAlignment="1" applyProtection="1">
      <alignment horizontal="center" vertical="center"/>
      <protection/>
    </xf>
    <xf numFmtId="41" fontId="5" fillId="47" borderId="20" xfId="0" applyNumberFormat="1" applyFont="1" applyFill="1" applyBorder="1" applyAlignment="1" applyProtection="1">
      <alignment horizontal="center" vertical="center"/>
      <protection locked="0"/>
    </xf>
    <xf numFmtId="49" fontId="5" fillId="47" borderId="26" xfId="0" applyNumberFormat="1" applyFont="1" applyFill="1" applyBorder="1" applyAlignment="1" applyProtection="1">
      <alignment vertical="center"/>
      <protection/>
    </xf>
    <xf numFmtId="194" fontId="5" fillId="47" borderId="20" xfId="0" applyNumberFormat="1" applyFont="1" applyFill="1" applyBorder="1" applyAlignment="1" applyProtection="1">
      <alignment vertical="center"/>
      <protection/>
    </xf>
    <xf numFmtId="1" fontId="170" fillId="51" borderId="20" xfId="0" applyNumberFormat="1" applyFont="1" applyFill="1" applyBorder="1" applyAlignment="1">
      <alignment vertical="center" wrapText="1"/>
    </xf>
    <xf numFmtId="1" fontId="5" fillId="47" borderId="20" xfId="0" applyNumberFormat="1" applyFont="1" applyFill="1" applyBorder="1" applyAlignment="1" applyProtection="1">
      <alignment horizontal="right" vertical="center"/>
      <protection/>
    </xf>
    <xf numFmtId="194" fontId="29" fillId="47" borderId="20" xfId="0" applyNumberFormat="1" applyFont="1" applyFill="1" applyBorder="1" applyAlignment="1" applyProtection="1">
      <alignment horizontal="right" vertical="center"/>
      <protection/>
    </xf>
    <xf numFmtId="1" fontId="29" fillId="47" borderId="20" xfId="0" applyNumberFormat="1" applyFont="1" applyFill="1" applyBorder="1" applyAlignment="1" applyProtection="1">
      <alignment horizontal="center" vertical="center"/>
      <protection/>
    </xf>
    <xf numFmtId="49" fontId="107" fillId="0" borderId="20" xfId="0" applyNumberFormat="1" applyFont="1" applyFill="1" applyBorder="1" applyAlignment="1" applyProtection="1">
      <alignment horizontal="center" vertical="center"/>
      <protection/>
    </xf>
    <xf numFmtId="49" fontId="5" fillId="50" borderId="26" xfId="0" applyNumberFormat="1" applyFont="1" applyFill="1" applyBorder="1" applyAlignment="1" applyProtection="1">
      <alignment vertical="center"/>
      <protection/>
    </xf>
    <xf numFmtId="0" fontId="170" fillId="51" borderId="20" xfId="0" applyFont="1" applyFill="1" applyBorder="1" applyAlignment="1">
      <alignment vertical="center" wrapText="1"/>
    </xf>
    <xf numFmtId="194" fontId="163" fillId="0" borderId="0" xfId="0" applyNumberFormat="1" applyFont="1" applyFill="1" applyAlignment="1">
      <alignment horizontal="center"/>
    </xf>
    <xf numFmtId="3" fontId="163" fillId="0" borderId="0" xfId="0" applyNumberFormat="1" applyFont="1" applyFill="1" applyAlignment="1">
      <alignment horizontal="center"/>
    </xf>
    <xf numFmtId="49" fontId="5" fillId="0" borderId="0" xfId="0" applyNumberFormat="1" applyFont="1" applyFill="1" applyAlignment="1">
      <alignment/>
    </xf>
    <xf numFmtId="49" fontId="169" fillId="50" borderId="20" xfId="0" applyNumberFormat="1" applyFont="1" applyFill="1" applyBorder="1" applyAlignment="1" applyProtection="1">
      <alignment horizontal="center" vertical="center"/>
      <protection/>
    </xf>
    <xf numFmtId="49" fontId="169" fillId="50" borderId="20" xfId="0" applyNumberFormat="1" applyFont="1" applyFill="1" applyBorder="1" applyAlignment="1" applyProtection="1">
      <alignment vertical="center"/>
      <protection/>
    </xf>
    <xf numFmtId="210" fontId="169" fillId="50" borderId="20" xfId="0" applyNumberFormat="1" applyFont="1" applyFill="1" applyBorder="1" applyAlignment="1">
      <alignment horizontal="right" vertical="center"/>
    </xf>
    <xf numFmtId="49" fontId="5"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lignment/>
    </xf>
    <xf numFmtId="49" fontId="5" fillId="50" borderId="26" xfId="136" applyNumberFormat="1" applyFont="1" applyFill="1" applyBorder="1" applyAlignment="1" applyProtection="1">
      <alignment vertical="center"/>
      <protection/>
    </xf>
    <xf numFmtId="194" fontId="5" fillId="0" borderId="20" xfId="99" applyNumberFormat="1" applyFont="1" applyBorder="1" applyAlignment="1" applyProtection="1">
      <alignment/>
      <protection locked="0"/>
    </xf>
    <xf numFmtId="194" fontId="5" fillId="50" borderId="20" xfId="0" applyNumberFormat="1" applyFont="1" applyFill="1" applyBorder="1" applyAlignment="1">
      <alignment horizontal="right" vertical="center"/>
    </xf>
    <xf numFmtId="0" fontId="5" fillId="50" borderId="26" xfId="136" applyFont="1" applyFill="1" applyBorder="1" applyAlignment="1">
      <alignment vertical="center"/>
      <protection/>
    </xf>
    <xf numFmtId="194" fontId="171" fillId="0" borderId="20" xfId="99" applyNumberFormat="1" applyFont="1" applyBorder="1" applyAlignment="1" applyProtection="1">
      <alignment/>
      <protection locked="0"/>
    </xf>
    <xf numFmtId="49" fontId="5" fillId="0" borderId="20" xfId="0" applyNumberFormat="1" applyFont="1" applyFill="1" applyBorder="1" applyAlignment="1" applyProtection="1">
      <alignment/>
      <protection locked="0"/>
    </xf>
    <xf numFmtId="49" fontId="5" fillId="50" borderId="26" xfId="136" applyNumberFormat="1" applyFont="1" applyFill="1" applyBorder="1" applyAlignment="1">
      <alignment vertical="center"/>
      <protection/>
    </xf>
    <xf numFmtId="49" fontId="109" fillId="47" borderId="26" xfId="0" applyNumberFormat="1" applyFont="1" applyFill="1" applyBorder="1" applyAlignment="1" applyProtection="1">
      <alignment vertical="center"/>
      <protection/>
    </xf>
    <xf numFmtId="49" fontId="5" fillId="0" borderId="20" xfId="144" applyNumberFormat="1" applyFont="1" applyFill="1" applyBorder="1" applyAlignment="1" applyProtection="1">
      <alignment vertical="center"/>
      <protection locked="0"/>
    </xf>
    <xf numFmtId="49" fontId="5" fillId="0" borderId="20" xfId="144" applyNumberFormat="1" applyFont="1" applyFill="1" applyBorder="1" applyAlignment="1" applyProtection="1">
      <alignment vertical="center" wrapText="1"/>
      <protection locked="0"/>
    </xf>
    <xf numFmtId="194" fontId="171" fillId="47" borderId="20" xfId="0" applyNumberFormat="1" applyFont="1" applyFill="1" applyBorder="1" applyAlignment="1" applyProtection="1">
      <alignment horizontal="right" vertical="center"/>
      <protection/>
    </xf>
    <xf numFmtId="1" fontId="5" fillId="47" borderId="20" xfId="157" applyNumberFormat="1" applyFont="1" applyFill="1" applyBorder="1" applyAlignment="1" applyProtection="1">
      <alignment horizontal="right" vertical="center"/>
      <protection/>
    </xf>
    <xf numFmtId="1" fontId="5" fillId="47" borderId="20" xfId="0" applyNumberFormat="1" applyFont="1" applyFill="1" applyBorder="1" applyAlignment="1">
      <alignment horizontal="right" vertical="center"/>
    </xf>
    <xf numFmtId="49" fontId="172" fillId="50" borderId="20" xfId="0" applyNumberFormat="1" applyFont="1" applyFill="1" applyBorder="1" applyAlignment="1" applyProtection="1">
      <alignment horizontal="center" vertical="center"/>
      <protection/>
    </xf>
    <xf numFmtId="49" fontId="172" fillId="50" borderId="20" xfId="0" applyNumberFormat="1" applyFont="1" applyFill="1" applyBorder="1" applyAlignment="1" applyProtection="1">
      <alignment vertical="center"/>
      <protection/>
    </xf>
    <xf numFmtId="49" fontId="110" fillId="50" borderId="20" xfId="0" applyNumberFormat="1" applyFont="1" applyFill="1" applyBorder="1" applyAlignment="1" applyProtection="1">
      <alignment horizontal="center" vertical="center"/>
      <protection/>
    </xf>
    <xf numFmtId="49" fontId="110" fillId="50" borderId="20" xfId="0" applyNumberFormat="1" applyFont="1" applyFill="1" applyBorder="1" applyAlignment="1" applyProtection="1">
      <alignment vertical="center"/>
      <protection/>
    </xf>
    <xf numFmtId="49" fontId="110" fillId="50" borderId="26" xfId="0" applyNumberFormat="1" applyFont="1" applyFill="1" applyBorder="1" applyAlignment="1" applyProtection="1">
      <alignment vertical="center"/>
      <protection/>
    </xf>
    <xf numFmtId="49" fontId="110" fillId="50" borderId="20" xfId="0" applyNumberFormat="1" applyFont="1" applyFill="1" applyBorder="1" applyAlignment="1">
      <alignment vertical="center"/>
    </xf>
    <xf numFmtId="0" fontId="173" fillId="51" borderId="20" xfId="0" applyFont="1" applyFill="1" applyBorder="1" applyAlignment="1">
      <alignment vertical="center" wrapText="1"/>
    </xf>
    <xf numFmtId="49" fontId="110" fillId="50" borderId="20" xfId="138" applyNumberFormat="1" applyFont="1" applyFill="1" applyBorder="1" applyAlignment="1" applyProtection="1">
      <alignment vertical="center"/>
      <protection/>
    </xf>
    <xf numFmtId="0" fontId="110" fillId="50" borderId="20" xfId="138" applyFont="1" applyFill="1" applyBorder="1" applyAlignment="1">
      <alignment horizontal="left" vertical="center"/>
      <protection/>
    </xf>
    <xf numFmtId="49" fontId="110" fillId="50" borderId="20" xfId="0" applyNumberFormat="1" applyFont="1" applyFill="1" applyBorder="1" applyAlignment="1">
      <alignment/>
    </xf>
    <xf numFmtId="49" fontId="110" fillId="50" borderId="20" xfId="138" applyNumberFormat="1" applyFont="1" applyFill="1" applyBorder="1">
      <alignment/>
      <protection/>
    </xf>
    <xf numFmtId="49" fontId="110" fillId="0" borderId="20" xfId="144" applyNumberFormat="1" applyFont="1" applyFill="1" applyBorder="1" applyAlignment="1" applyProtection="1">
      <alignment vertical="center"/>
      <protection locked="0"/>
    </xf>
    <xf numFmtId="49" fontId="110" fillId="0" borderId="20" xfId="144" applyNumberFormat="1" applyFont="1" applyFill="1" applyBorder="1" applyAlignment="1" applyProtection="1">
      <alignment vertical="center" wrapText="1"/>
      <protection locked="0"/>
    </xf>
    <xf numFmtId="49" fontId="110" fillId="0" borderId="20" xfId="0" applyNumberFormat="1" applyFont="1" applyFill="1" applyBorder="1" applyAlignment="1">
      <alignment/>
    </xf>
    <xf numFmtId="194" fontId="172" fillId="50" borderId="20" xfId="0" applyNumberFormat="1" applyFont="1" applyFill="1" applyBorder="1" applyAlignment="1" applyProtection="1">
      <alignment horizontal="right" vertical="center"/>
      <protection/>
    </xf>
    <xf numFmtId="210" fontId="172" fillId="50" borderId="26" xfId="0" applyNumberFormat="1" applyFont="1" applyFill="1" applyBorder="1" applyAlignment="1">
      <alignment horizontal="right" vertical="center"/>
    </xf>
    <xf numFmtId="10" fontId="110" fillId="0" borderId="20" xfId="157" applyNumberFormat="1" applyFont="1" applyFill="1" applyBorder="1" applyAlignment="1">
      <alignment/>
    </xf>
    <xf numFmtId="194" fontId="110" fillId="50" borderId="20" xfId="0" applyNumberFormat="1" applyFont="1" applyFill="1" applyBorder="1" applyAlignment="1" applyProtection="1">
      <alignment horizontal="right" vertical="center"/>
      <protection/>
    </xf>
    <xf numFmtId="194" fontId="172" fillId="50" borderId="20" xfId="0" applyNumberFormat="1" applyFont="1" applyFill="1" applyBorder="1" applyAlignment="1">
      <alignment horizontal="right"/>
    </xf>
    <xf numFmtId="210" fontId="110" fillId="50" borderId="26" xfId="0" applyNumberFormat="1" applyFont="1" applyFill="1" applyBorder="1" applyAlignment="1">
      <alignment horizontal="right" vertical="center"/>
    </xf>
    <xf numFmtId="3" fontId="173" fillId="51" borderId="20" xfId="0" applyNumberFormat="1" applyFont="1" applyFill="1" applyBorder="1" applyAlignment="1">
      <alignment vertical="center" wrapText="1"/>
    </xf>
    <xf numFmtId="3" fontId="174" fillId="0" borderId="20" xfId="144" applyNumberFormat="1" applyFont="1" applyFill="1" applyBorder="1" applyAlignment="1" applyProtection="1">
      <alignment horizontal="center" vertical="center"/>
      <protection locked="0"/>
    </xf>
    <xf numFmtId="3" fontId="110" fillId="0" borderId="20" xfId="144" applyNumberFormat="1" applyFont="1" applyFill="1" applyBorder="1" applyAlignment="1" applyProtection="1">
      <alignment horizontal="center" vertical="center"/>
      <protection locked="0"/>
    </xf>
    <xf numFmtId="194" fontId="111" fillId="47" borderId="20" xfId="0" applyNumberFormat="1" applyFont="1" applyFill="1" applyBorder="1" applyAlignment="1" applyProtection="1">
      <alignment horizontal="right" vertical="center"/>
      <protection/>
    </xf>
    <xf numFmtId="194" fontId="174" fillId="47" borderId="20" xfId="0" applyNumberFormat="1" applyFont="1" applyFill="1" applyBorder="1" applyAlignment="1" applyProtection="1">
      <alignment horizontal="left" vertical="center"/>
      <protection/>
    </xf>
    <xf numFmtId="194" fontId="174" fillId="47" borderId="20" xfId="0" applyNumberFormat="1" applyFont="1" applyFill="1" applyBorder="1" applyAlignment="1" applyProtection="1">
      <alignment horizontal="center" vertical="center"/>
      <protection/>
    </xf>
    <xf numFmtId="194" fontId="174" fillId="47" borderId="20" xfId="0" applyNumberFormat="1" applyFont="1" applyFill="1" applyBorder="1" applyAlignment="1" applyProtection="1">
      <alignment horizontal="right" vertical="center"/>
      <protection/>
    </xf>
    <xf numFmtId="194" fontId="172" fillId="50" borderId="20" xfId="0" applyNumberFormat="1" applyFont="1" applyFill="1" applyBorder="1" applyAlignment="1">
      <alignment horizontal="right" vertical="center"/>
    </xf>
    <xf numFmtId="3" fontId="110" fillId="0" borderId="20" xfId="144" applyNumberFormat="1" applyFont="1" applyFill="1" applyBorder="1" applyAlignment="1" applyProtection="1">
      <alignment horizontal="center" vertical="center"/>
      <protection/>
    </xf>
    <xf numFmtId="194" fontId="110" fillId="0" borderId="20" xfId="99" applyNumberFormat="1" applyFont="1" applyFill="1" applyBorder="1" applyAlignment="1">
      <alignment/>
    </xf>
    <xf numFmtId="194" fontId="110" fillId="47" borderId="20" xfId="99" applyNumberFormat="1" applyFont="1" applyFill="1" applyBorder="1" applyAlignment="1" applyProtection="1">
      <alignment horizontal="center" vertical="center"/>
      <protection/>
    </xf>
    <xf numFmtId="194" fontId="110" fillId="47" borderId="20" xfId="99" applyNumberFormat="1" applyFont="1" applyFill="1" applyBorder="1" applyAlignment="1">
      <alignment horizontal="center"/>
    </xf>
    <xf numFmtId="194" fontId="110" fillId="47" borderId="20" xfId="0" applyNumberFormat="1" applyFont="1" applyFill="1" applyBorder="1" applyAlignment="1" applyProtection="1">
      <alignment horizontal="center" vertical="center"/>
      <protection/>
    </xf>
    <xf numFmtId="3" fontId="110" fillId="50" borderId="20" xfId="0" applyNumberFormat="1" applyFont="1" applyFill="1" applyBorder="1" applyAlignment="1" applyProtection="1">
      <alignment horizontal="center" vertical="center"/>
      <protection/>
    </xf>
    <xf numFmtId="41" fontId="110" fillId="47" borderId="20" xfId="0" applyNumberFormat="1" applyFont="1" applyFill="1" applyBorder="1" applyAlignment="1" applyProtection="1">
      <alignment horizontal="center" vertical="center"/>
      <protection locked="0"/>
    </xf>
    <xf numFmtId="41" fontId="110" fillId="50" borderId="20" xfId="0" applyNumberFormat="1" applyFont="1" applyFill="1" applyBorder="1" applyAlignment="1" applyProtection="1">
      <alignment horizontal="center" vertical="center"/>
      <protection locked="0"/>
    </xf>
    <xf numFmtId="41" fontId="110" fillId="47" borderId="21" xfId="0" applyNumberFormat="1" applyFont="1" applyFill="1" applyBorder="1" applyAlignment="1" applyProtection="1">
      <alignment horizontal="center" vertical="center"/>
      <protection locked="0"/>
    </xf>
    <xf numFmtId="194" fontId="111" fillId="47" borderId="20" xfId="99" applyNumberFormat="1" applyFont="1" applyFill="1" applyBorder="1" applyAlignment="1" applyProtection="1">
      <alignment horizontal="center" vertical="center"/>
      <protection/>
    </xf>
    <xf numFmtId="194" fontId="112" fillId="47" borderId="20" xfId="99" applyNumberFormat="1" applyFont="1" applyFill="1" applyBorder="1" applyAlignment="1">
      <alignment horizontal="center"/>
    </xf>
    <xf numFmtId="210" fontId="110" fillId="50" borderId="20" xfId="0" applyNumberFormat="1" applyFont="1" applyFill="1" applyBorder="1" applyAlignment="1">
      <alignment horizontal="right" vertical="center"/>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5" applyNumberFormat="1" applyFont="1" applyBorder="1" applyAlignment="1">
      <alignment horizontal="center" wrapText="1"/>
      <protection/>
    </xf>
    <xf numFmtId="49" fontId="64" fillId="0" borderId="0" xfId="145" applyNumberFormat="1" applyFont="1" applyBorder="1" applyAlignment="1">
      <alignment horizontal="center" wrapText="1"/>
      <protection/>
    </xf>
    <xf numFmtId="49" fontId="39" fillId="0" borderId="0" xfId="145" applyNumberFormat="1" applyFont="1" applyBorder="1" applyAlignment="1">
      <alignment horizontal="center"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7" fillId="0" borderId="26" xfId="145" applyNumberFormat="1" applyFont="1" applyFill="1" applyBorder="1" applyAlignment="1">
      <alignment horizontal="center" vertical="center" wrapText="1"/>
      <protection/>
    </xf>
    <xf numFmtId="49" fontId="27" fillId="0"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3" fillId="47" borderId="38" xfId="145" applyNumberFormat="1" applyFont="1" applyFill="1" applyBorder="1" applyAlignment="1" applyProtection="1">
      <alignment horizontal="center" vertical="center" wrapText="1"/>
      <protection/>
    </xf>
    <xf numFmtId="3" fontId="33"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0" fillId="0" borderId="0" xfId="145" applyNumberFormat="1" applyFont="1" applyAlignment="1">
      <alignment horizontal="left"/>
      <protection/>
    </xf>
    <xf numFmtId="49" fontId="32" fillId="0" borderId="0" xfId="145" applyNumberFormat="1" applyFont="1" applyAlignment="1">
      <alignment horizontal="center"/>
      <protection/>
    </xf>
    <xf numFmtId="49" fontId="28"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0" fillId="0" borderId="0" xfId="145" applyNumberFormat="1" applyFont="1" applyBorder="1" applyAlignment="1">
      <alignment horizontal="center" wrapText="1"/>
      <protection/>
    </xf>
    <xf numFmtId="0" fontId="54" fillId="3" borderId="26" xfId="145" applyNumberFormat="1" applyFont="1" applyFill="1" applyBorder="1" applyAlignment="1">
      <alignment horizontal="center" vertical="center" wrapText="1"/>
      <protection/>
    </xf>
    <xf numFmtId="0" fontId="54"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7"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6" fillId="0" borderId="20"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6" fillId="3" borderId="26" xfId="145" applyNumberFormat="1" applyFont="1" applyFill="1" applyBorder="1" applyAlignment="1">
      <alignment horizontal="center" vertical="center" wrapText="1"/>
      <protection/>
    </xf>
    <xf numFmtId="49" fontId="66" fillId="3" borderId="25" xfId="145" applyNumberFormat="1" applyFont="1" applyFill="1" applyBorder="1" applyAlignment="1">
      <alignment horizontal="center" vertical="center" wrapText="1"/>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2" xfId="145" applyNumberFormat="1" applyFont="1" applyFill="1" applyBorder="1" applyAlignment="1">
      <alignment horizontal="center" vertic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0"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3" fillId="0" borderId="20" xfId="145" applyNumberFormat="1" applyFont="1" applyBorder="1" applyAlignment="1">
      <alignment horizontal="center"/>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54" fillId="3" borderId="26" xfId="145" applyNumberFormat="1" applyFont="1" applyFill="1" applyBorder="1" applyAlignment="1">
      <alignment horizontal="center" wrapText="1"/>
      <protection/>
    </xf>
    <xf numFmtId="49" fontId="54" fillId="3" borderId="25" xfId="145" applyNumberFormat="1" applyFont="1" applyFill="1" applyBorder="1" applyAlignment="1">
      <alignment horizontal="center" wrapText="1"/>
      <protection/>
    </xf>
    <xf numFmtId="49" fontId="18" fillId="0" borderId="0" xfId="145" applyNumberFormat="1" applyFont="1" applyBorder="1" applyAlignment="1">
      <alignment horizontal="left"/>
      <protection/>
    </xf>
    <xf numFmtId="49" fontId="28"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30"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8" fillId="0" borderId="0" xfId="145" applyNumberFormat="1" applyFont="1" applyBorder="1" applyAlignment="1">
      <alignment horizontal="center" wrapText="1"/>
      <protection/>
    </xf>
    <xf numFmtId="49" fontId="6" fillId="0" borderId="20" xfId="147" applyNumberFormat="1" applyFont="1" applyFill="1" applyBorder="1" applyAlignment="1">
      <alignment horizontal="center" vertical="center" wrapText="1"/>
      <protection/>
    </xf>
    <xf numFmtId="49" fontId="84" fillId="3" borderId="26" xfId="147" applyNumberFormat="1" applyFont="1" applyFill="1" applyBorder="1" applyAlignment="1">
      <alignment horizontal="center" vertical="center" wrapText="1"/>
      <protection/>
    </xf>
    <xf numFmtId="49" fontId="84"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6" fillId="0" borderId="40"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2"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25" fillId="47" borderId="0" xfId="147" applyFont="1" applyFill="1" applyBorder="1" applyAlignment="1">
      <alignment horizontal="center"/>
      <protection/>
    </xf>
    <xf numFmtId="49" fontId="30"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75" fillId="4" borderId="21" xfId="147" applyNumberFormat="1" applyFont="1" applyFill="1" applyBorder="1" applyAlignment="1">
      <alignment horizontal="center" vertical="center" wrapText="1"/>
      <protection/>
    </xf>
    <xf numFmtId="49" fontId="75" fillId="4" borderId="38" xfId="147" applyNumberFormat="1" applyFont="1" applyFill="1" applyBorder="1" applyAlignment="1">
      <alignment horizontal="center" vertical="center" wrapText="1"/>
      <protection/>
    </xf>
    <xf numFmtId="49" fontId="75"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3" fillId="0" borderId="26" xfId="147" applyNumberFormat="1" applyFont="1" applyBorder="1" applyAlignment="1">
      <alignment horizontal="center" vertical="center" wrapText="1"/>
      <protection/>
    </xf>
    <xf numFmtId="49" fontId="83" fillId="0" borderId="25" xfId="147" applyNumberFormat="1" applyFont="1" applyBorder="1" applyAlignment="1">
      <alignment horizontal="center" vertical="center" wrapText="1"/>
      <protection/>
    </xf>
    <xf numFmtId="49" fontId="30" fillId="0" borderId="0" xfId="147" applyNumberFormat="1" applyFont="1" applyBorder="1" applyAlignment="1">
      <alignment horizont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0" fillId="0" borderId="0" xfId="147" applyNumberFormat="1" applyFont="1" applyBorder="1" applyAlignment="1">
      <alignment horizontal="center"/>
      <protection/>
    </xf>
    <xf numFmtId="0" fontId="6" fillId="0" borderId="20" xfId="147" applyFont="1" applyBorder="1" applyAlignment="1">
      <alignment horizontal="center" vertical="center" wrapText="1"/>
      <protection/>
    </xf>
    <xf numFmtId="0" fontId="6" fillId="0" borderId="20" xfId="147" applyFont="1" applyBorder="1" applyAlignment="1">
      <alignment horizontal="center" vertical="center"/>
      <protection/>
    </xf>
    <xf numFmtId="0" fontId="6" fillId="0" borderId="20" xfId="147" applyFont="1" applyFill="1" applyBorder="1" applyAlignment="1">
      <alignment horizontal="center" vertical="center" wrapText="1"/>
      <protection/>
    </xf>
    <xf numFmtId="0" fontId="12" fillId="0" borderId="20" xfId="147" applyFont="1" applyBorder="1" applyAlignment="1">
      <alignment horizontal="center" vertical="center" wrapText="1"/>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4" fillId="0" borderId="0" xfId="147" applyFont="1" applyAlignment="1">
      <alignment horizontal="center"/>
      <protection/>
    </xf>
    <xf numFmtId="0" fontId="32"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30" fillId="0" borderId="0" xfId="147" applyNumberFormat="1" applyFont="1" applyBorder="1" applyAlignment="1">
      <alignment horizontal="center"/>
      <protection/>
    </xf>
    <xf numFmtId="0" fontId="30" fillId="0" borderId="0" xfId="147" applyFont="1" applyBorder="1" applyAlignment="1">
      <alignment horizontal="center" wrapText="1"/>
      <protection/>
    </xf>
    <xf numFmtId="0" fontId="25" fillId="0" borderId="0" xfId="147" applyFont="1" applyBorder="1" applyAlignment="1">
      <alignment horizontal="center" wrapText="1"/>
      <protection/>
    </xf>
    <xf numFmtId="0" fontId="66" fillId="3" borderId="26" xfId="147" applyFont="1" applyFill="1" applyBorder="1" applyAlignment="1">
      <alignment horizontal="center" vertical="center" wrapText="1"/>
      <protection/>
    </xf>
    <xf numFmtId="0" fontId="66"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87"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49" fontId="78"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6" fillId="3" borderId="26" xfId="147" applyNumberFormat="1" applyFont="1" applyFill="1" applyBorder="1" applyAlignment="1">
      <alignment horizontal="center" vertical="center" wrapText="1"/>
      <protection/>
    </xf>
    <xf numFmtId="49" fontId="76" fillId="3" borderId="25" xfId="147" applyNumberFormat="1" applyFont="1" applyFill="1" applyBorder="1" applyAlignment="1">
      <alignment horizontal="center" vertical="center" wrapText="1"/>
      <protection/>
    </xf>
    <xf numFmtId="49" fontId="74" fillId="3" borderId="26" xfId="147" applyNumberFormat="1" applyFont="1" applyFill="1" applyBorder="1" applyAlignment="1">
      <alignment horizontal="center" vertical="center" wrapText="1"/>
      <protection/>
    </xf>
    <xf numFmtId="49" fontId="74" fillId="3" borderId="25" xfId="147" applyNumberFormat="1" applyFont="1" applyFill="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19" fillId="0" borderId="22" xfId="147" applyNumberFormat="1" applyFont="1" applyBorder="1" applyAlignment="1">
      <alignment horizontal="center"/>
      <protection/>
    </xf>
    <xf numFmtId="49" fontId="73"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wrapText="1"/>
      <protection/>
    </xf>
    <xf numFmtId="49" fontId="88"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18" fillId="0" borderId="22" xfId="147" applyNumberFormat="1" applyFont="1" applyBorder="1" applyAlignment="1">
      <alignment horizontal="left"/>
      <protection/>
    </xf>
    <xf numFmtId="49" fontId="30" fillId="0" borderId="0" xfId="147" applyNumberFormat="1" applyFont="1" applyBorder="1" applyAlignment="1">
      <alignment horizontal="left" wrapText="1"/>
      <protection/>
    </xf>
    <xf numFmtId="49" fontId="0" fillId="0" borderId="0" xfId="147" applyNumberFormat="1" applyFont="1" applyFill="1" applyAlignment="1">
      <alignment horizontal="left"/>
      <protection/>
    </xf>
    <xf numFmtId="49" fontId="6" fillId="0" borderId="40"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protection/>
    </xf>
    <xf numFmtId="49" fontId="88" fillId="3" borderId="25"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81" fillId="0" borderId="40" xfId="147" applyFont="1" applyFill="1" applyBorder="1" applyAlignment="1">
      <alignment horizontal="center" vertical="center" wrapText="1"/>
      <protection/>
    </xf>
    <xf numFmtId="0" fontId="81" fillId="0" borderId="25" xfId="147" applyFont="1" applyFill="1" applyBorder="1" applyAlignment="1">
      <alignment horizontal="center" vertical="center" wrapText="1"/>
      <protection/>
    </xf>
    <xf numFmtId="49" fontId="18" fillId="0" borderId="0" xfId="147" applyNumberFormat="1" applyFont="1" applyFill="1" applyBorder="1" applyAlignment="1">
      <alignment horizontal="left"/>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0" fontId="14" fillId="0" borderId="0" xfId="147" applyNumberFormat="1" applyFont="1" applyAlignment="1">
      <alignment horizontal="center"/>
      <protection/>
    </xf>
    <xf numFmtId="0" fontId="32" fillId="0" borderId="0" xfId="147" applyNumberFormat="1" applyFont="1" applyAlignment="1">
      <alignment horizontal="center"/>
      <protection/>
    </xf>
    <xf numFmtId="0" fontId="23" fillId="0" borderId="0" xfId="147" applyNumberFormat="1" applyFont="1" applyAlignment="1">
      <alignment horizontal="center"/>
      <protection/>
    </xf>
    <xf numFmtId="0" fontId="7" fillId="0" borderId="20" xfId="147" applyFont="1" applyFill="1" applyBorder="1" applyAlignment="1">
      <alignment horizontal="center" vertical="center" wrapText="1"/>
      <protection/>
    </xf>
    <xf numFmtId="0" fontId="18" fillId="0" borderId="0" xfId="147" applyFont="1" applyBorder="1" applyAlignment="1">
      <alignment horizontal="left"/>
      <protection/>
    </xf>
    <xf numFmtId="0" fontId="13" fillId="0" borderId="0" xfId="147" applyFont="1" applyAlignment="1">
      <alignment horizontal="center"/>
      <protection/>
    </xf>
    <xf numFmtId="49" fontId="30" fillId="0" borderId="0" xfId="147" applyNumberFormat="1" applyFont="1" applyBorder="1" applyAlignment="1">
      <alignment horizontal="justify" vertical="justify" wrapText="1"/>
      <protection/>
    </xf>
    <xf numFmtId="0" fontId="28"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25" fillId="0" borderId="0" xfId="147"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lignment horizontal="center" vertical="center" wrapText="1"/>
    </xf>
    <xf numFmtId="49" fontId="12" fillId="50" borderId="25" xfId="0" applyNumberFormat="1" applyFont="1" applyFill="1" applyBorder="1" applyAlignment="1">
      <alignment horizontal="center" vertical="center" wrapText="1"/>
    </xf>
    <xf numFmtId="49" fontId="24" fillId="50" borderId="35" xfId="0" applyNumberFormat="1" applyFont="1" applyFill="1" applyBorder="1" applyAlignment="1">
      <alignment horizontal="center" vertical="center" wrapText="1"/>
    </xf>
    <xf numFmtId="49" fontId="24" fillId="50" borderId="24" xfId="0" applyNumberFormat="1" applyFont="1" applyFill="1" applyBorder="1" applyAlignment="1">
      <alignment horizontal="center" vertical="center" wrapText="1"/>
    </xf>
    <xf numFmtId="49" fontId="24" fillId="50" borderId="27" xfId="0" applyNumberFormat="1" applyFont="1" applyFill="1" applyBorder="1" applyAlignment="1">
      <alignment horizontal="center" vertical="center" wrapText="1"/>
    </xf>
    <xf numFmtId="49" fontId="24" fillId="50" borderId="21" xfId="0" applyNumberFormat="1" applyFont="1" applyFill="1" applyBorder="1" applyAlignment="1">
      <alignment horizontal="center" vertical="center" wrapText="1"/>
    </xf>
    <xf numFmtId="49" fontId="24" fillId="50" borderId="38"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49" fontId="24" fillId="50" borderId="21"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24" fillId="50" borderId="20" xfId="0" applyNumberFormat="1" applyFont="1" applyFill="1" applyBorder="1" applyAlignment="1" applyProtection="1">
      <alignment horizontal="center" vertical="center" wrapText="1"/>
      <protection/>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lignment horizontal="center" vertical="center" wrapText="1"/>
    </xf>
    <xf numFmtId="49" fontId="24" fillId="50" borderId="37" xfId="0" applyNumberFormat="1" applyFont="1" applyFill="1" applyBorder="1" applyAlignment="1">
      <alignment horizontal="center" vertical="center" wrapText="1"/>
    </xf>
    <xf numFmtId="49" fontId="24" fillId="50" borderId="19"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39" xfId="0" applyNumberFormat="1" applyFont="1" applyFill="1" applyBorder="1" applyAlignment="1">
      <alignment horizontal="center" vertical="center" wrapText="1"/>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wrapText="1"/>
    </xf>
    <xf numFmtId="49" fontId="14" fillId="50" borderId="0" xfId="0" applyNumberFormat="1" applyFont="1" applyFill="1" applyBorder="1" applyAlignment="1">
      <alignment horizontal="center" vertical="center"/>
    </xf>
    <xf numFmtId="49" fontId="24" fillId="50" borderId="20" xfId="0" applyNumberFormat="1" applyFont="1" applyFill="1" applyBorder="1" applyAlignment="1">
      <alignment horizontal="center" vertical="center" wrapText="1"/>
    </xf>
    <xf numFmtId="49" fontId="175" fillId="50" borderId="26" xfId="0" applyNumberFormat="1" applyFont="1" applyFill="1" applyBorder="1" applyAlignment="1" applyProtection="1">
      <alignment horizontal="center" vertical="center" wrapText="1"/>
      <protection/>
    </xf>
    <xf numFmtId="49" fontId="175" fillId="50" borderId="25" xfId="0" applyNumberFormat="1" applyFont="1" applyFill="1" applyBorder="1" applyAlignment="1" applyProtection="1">
      <alignment horizontal="center" vertical="center" wrapText="1"/>
      <protection/>
    </xf>
    <xf numFmtId="0" fontId="23" fillId="50" borderId="19" xfId="0" applyNumberFormat="1" applyFont="1" applyFill="1" applyBorder="1" applyAlignment="1">
      <alignment horizontal="center" vertical="center"/>
    </xf>
    <xf numFmtId="49" fontId="162" fillId="50" borderId="0" xfId="0" applyNumberFormat="1" applyFont="1" applyFill="1" applyBorder="1" applyAlignment="1" applyProtection="1">
      <alignment horizontal="center" vertical="center" wrapText="1"/>
      <protection/>
    </xf>
    <xf numFmtId="49" fontId="162" fillId="50" borderId="0" xfId="0" applyNumberFormat="1" applyFont="1" applyFill="1" applyBorder="1" applyAlignment="1">
      <alignment horizontal="center" vertical="center" wrapText="1"/>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67" fillId="50" borderId="26" xfId="0" applyNumberFormat="1" applyFont="1" applyFill="1" applyBorder="1" applyAlignment="1" applyProtection="1">
      <alignment horizontal="center" vertical="center" wrapText="1"/>
      <protection/>
    </xf>
    <xf numFmtId="49" fontId="167" fillId="50" borderId="25" xfId="0" applyNumberFormat="1" applyFont="1" applyFill="1" applyBorder="1" applyAlignment="1" applyProtection="1">
      <alignment horizontal="center" vertical="center" wrapText="1"/>
      <protection/>
    </xf>
    <xf numFmtId="0" fontId="14" fillId="50" borderId="0" xfId="0" applyNumberFormat="1" applyFont="1" applyFill="1" applyBorder="1" applyAlignment="1">
      <alignment horizontal="center" vertical="center"/>
    </xf>
    <xf numFmtId="49" fontId="18" fillId="50" borderId="22" xfId="0" applyNumberFormat="1" applyFont="1" applyFill="1" applyBorder="1" applyAlignment="1">
      <alignment/>
    </xf>
    <xf numFmtId="49" fontId="104" fillId="50" borderId="21" xfId="0" applyNumberFormat="1" applyFont="1" applyFill="1" applyBorder="1" applyAlignment="1">
      <alignment horizontal="center" vertical="center" wrapText="1"/>
    </xf>
    <xf numFmtId="49" fontId="104" fillId="50" borderId="23" xfId="0" applyNumberFormat="1" applyFont="1" applyFill="1" applyBorder="1" applyAlignment="1">
      <alignment horizontal="center" vertical="center" wrapText="1"/>
    </xf>
    <xf numFmtId="0" fontId="15" fillId="50" borderId="0" xfId="0" applyNumberFormat="1" applyFont="1" applyFill="1" applyAlignment="1">
      <alignment horizontal="center"/>
    </xf>
    <xf numFmtId="49" fontId="104" fillId="50" borderId="38"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04" fillId="50" borderId="20" xfId="0" applyNumberFormat="1" applyFont="1" applyFill="1" applyBorder="1" applyAlignment="1">
      <alignment horizontal="center" vertical="center" wrapText="1"/>
    </xf>
    <xf numFmtId="49" fontId="104" fillId="50" borderId="35" xfId="0" applyNumberFormat="1" applyFont="1" applyFill="1" applyBorder="1" applyAlignment="1" applyProtection="1">
      <alignment horizontal="center" vertical="center" wrapText="1"/>
      <protection/>
    </xf>
    <xf numFmtId="49" fontId="104" fillId="50" borderId="19" xfId="0" applyNumberFormat="1" applyFont="1" applyFill="1" applyBorder="1" applyAlignment="1" applyProtection="1">
      <alignment horizontal="center" vertical="center" wrapText="1"/>
      <protection/>
    </xf>
    <xf numFmtId="49" fontId="104" fillId="50" borderId="36" xfId="0" applyNumberFormat="1" applyFont="1" applyFill="1" applyBorder="1" applyAlignment="1" applyProtection="1">
      <alignment horizontal="center" vertical="center" wrapText="1"/>
      <protection/>
    </xf>
    <xf numFmtId="49" fontId="104" fillId="50" borderId="20" xfId="0" applyNumberFormat="1" applyFont="1" applyFill="1" applyBorder="1" applyAlignment="1" applyProtection="1">
      <alignment horizontal="center" vertical="center" wrapText="1"/>
      <protection/>
    </xf>
    <xf numFmtId="49" fontId="104" fillId="50" borderId="21" xfId="0" applyNumberFormat="1" applyFont="1" applyFill="1" applyBorder="1" applyAlignment="1" applyProtection="1">
      <alignment horizontal="center" vertical="center" wrapText="1"/>
      <protection/>
    </xf>
    <xf numFmtId="49" fontId="104" fillId="50" borderId="26" xfId="0" applyNumberFormat="1" applyFont="1" applyFill="1" applyBorder="1" applyAlignment="1" applyProtection="1">
      <alignment horizontal="center" vertical="center" wrapText="1"/>
      <protection/>
    </xf>
    <xf numFmtId="49" fontId="104" fillId="50" borderId="40" xfId="0" applyNumberFormat="1" applyFont="1" applyFill="1" applyBorder="1" applyAlignment="1" applyProtection="1">
      <alignment horizontal="center" vertical="center" wrapText="1"/>
      <protection/>
    </xf>
    <xf numFmtId="49" fontId="104"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76" fillId="50" borderId="20" xfId="0" applyNumberFormat="1" applyFont="1" applyFill="1" applyBorder="1" applyAlignment="1" applyProtection="1">
      <alignment horizontal="center" vertical="center" wrapText="1"/>
      <protection/>
    </xf>
    <xf numFmtId="49" fontId="108" fillId="50" borderId="26" xfId="0" applyNumberFormat="1" applyFont="1" applyFill="1" applyBorder="1" applyAlignment="1" applyProtection="1">
      <alignment horizontal="center" vertical="center" wrapText="1"/>
      <protection/>
    </xf>
    <xf numFmtId="49" fontId="108" fillId="50" borderId="40" xfId="0" applyNumberFormat="1" applyFont="1" applyFill="1" applyBorder="1" applyAlignment="1">
      <alignment horizontal="center" vertical="center" wrapText="1"/>
    </xf>
    <xf numFmtId="49" fontId="108" fillId="50" borderId="25" xfId="0" applyNumberFormat="1" applyFont="1" applyFill="1" applyBorder="1" applyAlignment="1">
      <alignment horizontal="center" vertical="center" wrapText="1"/>
    </xf>
    <xf numFmtId="49" fontId="104" fillId="50" borderId="36" xfId="0" applyNumberFormat="1" applyFont="1" applyFill="1" applyBorder="1" applyAlignment="1">
      <alignment horizontal="center" vertical="center" wrapText="1"/>
    </xf>
    <xf numFmtId="49" fontId="104" fillId="50" borderId="39" xfId="0" applyNumberFormat="1" applyFont="1" applyFill="1" applyBorder="1" applyAlignment="1">
      <alignment horizontal="center" vertical="center" wrapText="1"/>
    </xf>
    <xf numFmtId="49" fontId="104" fillId="50" borderId="37" xfId="0" applyNumberFormat="1" applyFont="1" applyFill="1" applyBorder="1" applyAlignment="1">
      <alignment horizontal="center" vertical="center" wrapText="1"/>
    </xf>
    <xf numFmtId="49" fontId="104" fillId="50" borderId="27" xfId="0" applyNumberFormat="1" applyFont="1" applyFill="1" applyBorder="1" applyAlignment="1">
      <alignment horizontal="center" vertical="center" wrapText="1"/>
    </xf>
    <xf numFmtId="0" fontId="4" fillId="50" borderId="0" xfId="0" applyNumberFormat="1" applyFont="1" applyFill="1" applyAlignment="1">
      <alignment horizontal="left"/>
    </xf>
    <xf numFmtId="0" fontId="14" fillId="50" borderId="0" xfId="0" applyNumberFormat="1" applyFont="1" applyFill="1" applyBorder="1" applyAlignment="1">
      <alignment horizontal="center" wrapText="1"/>
    </xf>
    <xf numFmtId="0" fontId="108" fillId="50" borderId="20" xfId="0" applyNumberFormat="1" applyFont="1" applyFill="1" applyBorder="1" applyAlignment="1">
      <alignment horizontal="center" vertical="center" wrapText="1"/>
    </xf>
    <xf numFmtId="3" fontId="18" fillId="50" borderId="19" xfId="0" applyNumberFormat="1" applyFont="1" applyFill="1" applyBorder="1" applyAlignment="1">
      <alignment horizontal="center" vertical="center"/>
    </xf>
    <xf numFmtId="1" fontId="108" fillId="50" borderId="26" xfId="0" applyNumberFormat="1" applyFont="1" applyFill="1" applyBorder="1" applyAlignment="1">
      <alignment horizontal="center" vertical="center"/>
    </xf>
    <xf numFmtId="1" fontId="108" fillId="50" borderId="40" xfId="0" applyNumberFormat="1" applyFont="1" applyFill="1" applyBorder="1" applyAlignment="1">
      <alignment horizontal="center" vertical="center"/>
    </xf>
    <xf numFmtId="1" fontId="108" fillId="50" borderId="25" xfId="0" applyNumberFormat="1" applyFont="1" applyFill="1" applyBorder="1" applyAlignment="1">
      <alignment horizontal="center" vertical="center"/>
    </xf>
    <xf numFmtId="49" fontId="108" fillId="50" borderId="20" xfId="0" applyNumberFormat="1" applyFont="1" applyFill="1" applyBorder="1" applyAlignment="1" applyProtection="1">
      <alignment horizontal="center" vertical="center" wrapText="1"/>
      <protection/>
    </xf>
    <xf numFmtId="49" fontId="104" fillId="50" borderId="35" xfId="0" applyNumberFormat="1" applyFont="1" applyFill="1" applyBorder="1" applyAlignment="1">
      <alignment horizontal="center" vertical="center" wrapText="1"/>
    </xf>
    <xf numFmtId="49" fontId="104" fillId="50" borderId="24" xfId="0" applyNumberFormat="1" applyFont="1" applyFill="1" applyBorder="1" applyAlignment="1">
      <alignment horizontal="center" vertical="center" wrapText="1"/>
    </xf>
    <xf numFmtId="0" fontId="100" fillId="0" borderId="20" xfId="135"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1" fontId="100"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00" fillId="0" borderId="20" xfId="0" applyNumberFormat="1" applyFont="1" applyFill="1" applyBorder="1" applyAlignment="1" applyProtection="1">
      <alignment horizontal="center" vertical="center" wrapText="1"/>
      <protection/>
    </xf>
    <xf numFmtId="49" fontId="169" fillId="5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49" fontId="100" fillId="0" borderId="20"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0" fontId="100" fillId="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106"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0" fontId="0" fillId="0" borderId="0" xfId="0" applyNumberFormat="1" applyFont="1" applyFill="1" applyAlignment="1">
      <alignment horizontal="center"/>
    </xf>
    <xf numFmtId="49" fontId="18" fillId="0" borderId="0" xfId="0" applyNumberFormat="1" applyFont="1" applyFill="1" applyBorder="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177" fillId="50" borderId="26" xfId="0" applyNumberFormat="1" applyFont="1" applyFill="1" applyBorder="1" applyAlignment="1" applyProtection="1">
      <alignment horizontal="center" vertical="center" wrapText="1"/>
      <protection/>
    </xf>
    <xf numFmtId="49" fontId="177" fillId="50" borderId="25" xfId="0" applyNumberFormat="1" applyFont="1" applyFill="1" applyBorder="1" applyAlignment="1" applyProtection="1">
      <alignment horizontal="center" vertical="center" wrapText="1"/>
      <protection/>
    </xf>
    <xf numFmtId="49" fontId="107" fillId="0" borderId="26" xfId="0" applyNumberFormat="1" applyFont="1" applyFill="1" applyBorder="1" applyAlignment="1" applyProtection="1">
      <alignment horizontal="center" vertical="center"/>
      <protection/>
    </xf>
    <xf numFmtId="49" fontId="107" fillId="0" borderId="0" xfId="0" applyNumberFormat="1" applyFont="1" applyFill="1" applyBorder="1" applyAlignment="1" applyProtection="1">
      <alignment horizontal="center" vertical="center"/>
      <protection/>
    </xf>
    <xf numFmtId="49" fontId="104" fillId="0" borderId="25" xfId="0" applyNumberFormat="1" applyFont="1" applyFill="1" applyBorder="1" applyAlignment="1" applyProtection="1">
      <alignment horizontal="center" vertical="center" wrapText="1"/>
      <protection/>
    </xf>
    <xf numFmtId="0" fontId="5" fillId="0" borderId="2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xf>
    <xf numFmtId="49" fontId="5" fillId="0" borderId="20"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xf>
    <xf numFmtId="49" fontId="5" fillId="0" borderId="21" xfId="0" applyNumberFormat="1" applyFont="1" applyFill="1" applyBorder="1" applyAlignment="1" applyProtection="1">
      <alignment horizontal="center" vertical="center" wrapText="1"/>
      <protection/>
    </xf>
    <xf numFmtId="49" fontId="5" fillId="0" borderId="38"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49" fontId="21" fillId="0" borderId="43"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protection/>
    </xf>
    <xf numFmtId="49" fontId="19" fillId="0" borderId="26" xfId="0" applyNumberFormat="1" applyFont="1" applyFill="1" applyBorder="1" applyAlignment="1" applyProtection="1">
      <alignment horizontal="center" vertical="center"/>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17" t="s">
        <v>26</v>
      </c>
      <c r="B1" s="617"/>
      <c r="C1" s="616" t="s">
        <v>74</v>
      </c>
      <c r="D1" s="616"/>
      <c r="E1" s="616"/>
      <c r="F1" s="618" t="s">
        <v>70</v>
      </c>
      <c r="G1" s="618"/>
      <c r="H1" s="618"/>
    </row>
    <row r="2" spans="1:8" ht="33.75" customHeight="1">
      <c r="A2" s="619" t="s">
        <v>77</v>
      </c>
      <c r="B2" s="619"/>
      <c r="C2" s="616"/>
      <c r="D2" s="616"/>
      <c r="E2" s="616"/>
      <c r="F2" s="615" t="s">
        <v>71</v>
      </c>
      <c r="G2" s="615"/>
      <c r="H2" s="615"/>
    </row>
    <row r="3" spans="1:8" ht="19.5" customHeight="1">
      <c r="A3" s="6" t="s">
        <v>65</v>
      </c>
      <c r="B3" s="6"/>
      <c r="C3" s="24"/>
      <c r="D3" s="24"/>
      <c r="E3" s="24"/>
      <c r="F3" s="615" t="s">
        <v>72</v>
      </c>
      <c r="G3" s="615"/>
      <c r="H3" s="615"/>
    </row>
    <row r="4" spans="1:8" s="7" customFormat="1" ht="19.5" customHeight="1">
      <c r="A4" s="6"/>
      <c r="B4" s="6"/>
      <c r="D4" s="8"/>
      <c r="F4" s="9" t="s">
        <v>73</v>
      </c>
      <c r="G4" s="9"/>
      <c r="H4" s="9"/>
    </row>
    <row r="5" spans="1:8" s="23" customFormat="1" ht="36" customHeight="1">
      <c r="A5" s="597" t="s">
        <v>57</v>
      </c>
      <c r="B5" s="598"/>
      <c r="C5" s="601" t="s">
        <v>68</v>
      </c>
      <c r="D5" s="602"/>
      <c r="E5" s="603" t="s">
        <v>67</v>
      </c>
      <c r="F5" s="603"/>
      <c r="G5" s="603"/>
      <c r="H5" s="604"/>
    </row>
    <row r="6" spans="1:8" s="23" customFormat="1" ht="20.25" customHeight="1">
      <c r="A6" s="599"/>
      <c r="B6" s="600"/>
      <c r="C6" s="605" t="s">
        <v>3</v>
      </c>
      <c r="D6" s="605" t="s">
        <v>75</v>
      </c>
      <c r="E6" s="607" t="s">
        <v>69</v>
      </c>
      <c r="F6" s="604"/>
      <c r="G6" s="607" t="s">
        <v>76</v>
      </c>
      <c r="H6" s="604"/>
    </row>
    <row r="7" spans="1:8" s="23" customFormat="1" ht="52.5" customHeight="1">
      <c r="A7" s="599"/>
      <c r="B7" s="600"/>
      <c r="C7" s="606"/>
      <c r="D7" s="606"/>
      <c r="E7" s="5" t="s">
        <v>3</v>
      </c>
      <c r="F7" s="5" t="s">
        <v>9</v>
      </c>
      <c r="G7" s="5" t="s">
        <v>3</v>
      </c>
      <c r="H7" s="5" t="s">
        <v>9</v>
      </c>
    </row>
    <row r="8" spans="1:8" ht="15" customHeight="1">
      <c r="A8" s="609" t="s">
        <v>6</v>
      </c>
      <c r="B8" s="610"/>
      <c r="C8" s="10">
        <v>1</v>
      </c>
      <c r="D8" s="10" t="s">
        <v>44</v>
      </c>
      <c r="E8" s="10" t="s">
        <v>49</v>
      </c>
      <c r="F8" s="10" t="s">
        <v>58</v>
      </c>
      <c r="G8" s="10" t="s">
        <v>59</v>
      </c>
      <c r="H8" s="10" t="s">
        <v>60</v>
      </c>
    </row>
    <row r="9" spans="1:8" ht="26.25" customHeight="1">
      <c r="A9" s="611" t="s">
        <v>33</v>
      </c>
      <c r="B9" s="61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13" t="s">
        <v>56</v>
      </c>
      <c r="C16" s="613"/>
      <c r="D16" s="26"/>
      <c r="E16" s="594" t="s">
        <v>19</v>
      </c>
      <c r="F16" s="594"/>
      <c r="G16" s="594"/>
      <c r="H16" s="594"/>
    </row>
    <row r="17" spans="2:8" ht="15.75" customHeight="1">
      <c r="B17" s="613"/>
      <c r="C17" s="613"/>
      <c r="D17" s="26"/>
      <c r="E17" s="595" t="s">
        <v>38</v>
      </c>
      <c r="F17" s="595"/>
      <c r="G17" s="595"/>
      <c r="H17" s="595"/>
    </row>
    <row r="18" spans="2:8" s="27" customFormat="1" ht="15.75" customHeight="1">
      <c r="B18" s="613"/>
      <c r="C18" s="613"/>
      <c r="D18" s="28"/>
      <c r="E18" s="596" t="s">
        <v>55</v>
      </c>
      <c r="F18" s="596"/>
      <c r="G18" s="596"/>
      <c r="H18" s="596"/>
    </row>
    <row r="20" ht="15.75">
      <c r="B20" s="19"/>
    </row>
    <row r="22" ht="15.75" hidden="1">
      <c r="A22" s="20" t="s">
        <v>41</v>
      </c>
    </row>
    <row r="23" spans="1:3" ht="15.75" hidden="1">
      <c r="A23" s="21"/>
      <c r="B23" s="614" t="s">
        <v>50</v>
      </c>
      <c r="C23" s="614"/>
    </row>
    <row r="24" spans="1:8" ht="15.75" customHeight="1" hidden="1">
      <c r="A24" s="22" t="s">
        <v>25</v>
      </c>
      <c r="B24" s="608" t="s">
        <v>53</v>
      </c>
      <c r="C24" s="608"/>
      <c r="D24" s="22"/>
      <c r="E24" s="22"/>
      <c r="F24" s="22"/>
      <c r="G24" s="22"/>
      <c r="H24" s="22"/>
    </row>
    <row r="25" spans="1:8" ht="15" customHeight="1" hidden="1">
      <c r="A25" s="22"/>
      <c r="B25" s="608" t="s">
        <v>54</v>
      </c>
      <c r="C25" s="608"/>
      <c r="D25" s="608"/>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89" t="s">
        <v>231</v>
      </c>
      <c r="B1" s="789"/>
      <c r="C1" s="789"/>
      <c r="D1" s="792" t="s">
        <v>343</v>
      </c>
      <c r="E1" s="792"/>
      <c r="F1" s="792"/>
      <c r="G1" s="792"/>
      <c r="H1" s="792"/>
      <c r="I1" s="792"/>
      <c r="J1" s="191" t="s">
        <v>344</v>
      </c>
      <c r="K1" s="322"/>
      <c r="L1" s="322"/>
    </row>
    <row r="2" spans="1:12" ht="18.75" customHeight="1">
      <c r="A2" s="790" t="s">
        <v>302</v>
      </c>
      <c r="B2" s="790"/>
      <c r="C2" s="790"/>
      <c r="D2" s="874" t="s">
        <v>232</v>
      </c>
      <c r="E2" s="874"/>
      <c r="F2" s="874"/>
      <c r="G2" s="874"/>
      <c r="H2" s="874"/>
      <c r="I2" s="874"/>
      <c r="J2" s="789" t="s">
        <v>345</v>
      </c>
      <c r="K2" s="789"/>
      <c r="L2" s="789"/>
    </row>
    <row r="3" spans="1:12" ht="17.25">
      <c r="A3" s="790" t="s">
        <v>254</v>
      </c>
      <c r="B3" s="790"/>
      <c r="C3" s="790"/>
      <c r="D3" s="875" t="s">
        <v>346</v>
      </c>
      <c r="E3" s="876"/>
      <c r="F3" s="876"/>
      <c r="G3" s="876"/>
      <c r="H3" s="876"/>
      <c r="I3" s="876"/>
      <c r="J3" s="194" t="s">
        <v>362</v>
      </c>
      <c r="K3" s="194"/>
      <c r="L3" s="194"/>
    </row>
    <row r="4" spans="1:12" ht="15.75">
      <c r="A4" s="878" t="s">
        <v>347</v>
      </c>
      <c r="B4" s="878"/>
      <c r="C4" s="878"/>
      <c r="D4" s="879"/>
      <c r="E4" s="879"/>
      <c r="F4" s="879"/>
      <c r="G4" s="879"/>
      <c r="H4" s="879"/>
      <c r="I4" s="879"/>
      <c r="J4" s="776" t="s">
        <v>304</v>
      </c>
      <c r="K4" s="776"/>
      <c r="L4" s="776"/>
    </row>
    <row r="5" spans="1:13" ht="15.75">
      <c r="A5" s="324"/>
      <c r="B5" s="324"/>
      <c r="C5" s="325"/>
      <c r="D5" s="325"/>
      <c r="E5" s="193"/>
      <c r="J5" s="326" t="s">
        <v>348</v>
      </c>
      <c r="K5" s="241"/>
      <c r="L5" s="241"/>
      <c r="M5" s="241"/>
    </row>
    <row r="6" spans="1:13" s="329" customFormat="1" ht="24.75" customHeight="1">
      <c r="A6" s="882" t="s">
        <v>57</v>
      </c>
      <c r="B6" s="883"/>
      <c r="C6" s="877" t="s">
        <v>349</v>
      </c>
      <c r="D6" s="877"/>
      <c r="E6" s="877"/>
      <c r="F6" s="877"/>
      <c r="G6" s="877"/>
      <c r="H6" s="877"/>
      <c r="I6" s="877" t="s">
        <v>233</v>
      </c>
      <c r="J6" s="877"/>
      <c r="K6" s="877"/>
      <c r="L6" s="877"/>
      <c r="M6" s="328"/>
    </row>
    <row r="7" spans="1:13" s="329" customFormat="1" ht="17.25" customHeight="1">
      <c r="A7" s="884"/>
      <c r="B7" s="885"/>
      <c r="C7" s="877" t="s">
        <v>31</v>
      </c>
      <c r="D7" s="877"/>
      <c r="E7" s="877" t="s">
        <v>7</v>
      </c>
      <c r="F7" s="877"/>
      <c r="G7" s="877"/>
      <c r="H7" s="877"/>
      <c r="I7" s="877" t="s">
        <v>234</v>
      </c>
      <c r="J7" s="877"/>
      <c r="K7" s="877" t="s">
        <v>235</v>
      </c>
      <c r="L7" s="877"/>
      <c r="M7" s="328"/>
    </row>
    <row r="8" spans="1:12" s="329" customFormat="1" ht="27.75" customHeight="1">
      <c r="A8" s="884"/>
      <c r="B8" s="885"/>
      <c r="C8" s="877"/>
      <c r="D8" s="877"/>
      <c r="E8" s="877" t="s">
        <v>236</v>
      </c>
      <c r="F8" s="877"/>
      <c r="G8" s="877" t="s">
        <v>237</v>
      </c>
      <c r="H8" s="877"/>
      <c r="I8" s="877"/>
      <c r="J8" s="877"/>
      <c r="K8" s="877"/>
      <c r="L8" s="877"/>
    </row>
    <row r="9" spans="1:12" s="329" customFormat="1" ht="24.75" customHeight="1">
      <c r="A9" s="886"/>
      <c r="B9" s="887"/>
      <c r="C9" s="327" t="s">
        <v>238</v>
      </c>
      <c r="D9" s="327" t="s">
        <v>9</v>
      </c>
      <c r="E9" s="327" t="s">
        <v>3</v>
      </c>
      <c r="F9" s="327" t="s">
        <v>239</v>
      </c>
      <c r="G9" s="327" t="s">
        <v>3</v>
      </c>
      <c r="H9" s="327" t="s">
        <v>239</v>
      </c>
      <c r="I9" s="327" t="s">
        <v>3</v>
      </c>
      <c r="J9" s="327" t="s">
        <v>239</v>
      </c>
      <c r="K9" s="327" t="s">
        <v>3</v>
      </c>
      <c r="L9" s="327" t="s">
        <v>239</v>
      </c>
    </row>
    <row r="10" spans="1:12" s="331" customFormat="1" ht="15.75">
      <c r="A10" s="810" t="s">
        <v>6</v>
      </c>
      <c r="B10" s="811"/>
      <c r="C10" s="330">
        <v>1</v>
      </c>
      <c r="D10" s="330">
        <v>2</v>
      </c>
      <c r="E10" s="330">
        <v>3</v>
      </c>
      <c r="F10" s="330">
        <v>4</v>
      </c>
      <c r="G10" s="330">
        <v>5</v>
      </c>
      <c r="H10" s="330">
        <v>6</v>
      </c>
      <c r="I10" s="330">
        <v>7</v>
      </c>
      <c r="J10" s="330">
        <v>8</v>
      </c>
      <c r="K10" s="330">
        <v>9</v>
      </c>
      <c r="L10" s="330">
        <v>10</v>
      </c>
    </row>
    <row r="11" spans="1:12" s="331" customFormat="1" ht="30.75" customHeight="1">
      <c r="A11" s="800" t="s">
        <v>299</v>
      </c>
      <c r="B11" s="801"/>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03" t="s">
        <v>300</v>
      </c>
      <c r="B12" s="804"/>
      <c r="C12" s="249">
        <v>0</v>
      </c>
      <c r="D12" s="249">
        <v>0</v>
      </c>
      <c r="E12" s="249">
        <v>0</v>
      </c>
      <c r="F12" s="249">
        <v>0</v>
      </c>
      <c r="G12" s="249">
        <v>0</v>
      </c>
      <c r="H12" s="249">
        <v>0</v>
      </c>
      <c r="I12" s="249">
        <v>0</v>
      </c>
      <c r="J12" s="249">
        <v>0</v>
      </c>
      <c r="K12" s="249">
        <v>0</v>
      </c>
      <c r="L12" s="249">
        <v>0</v>
      </c>
    </row>
    <row r="13" spans="1:32" s="331" customFormat="1" ht="17.25" customHeight="1">
      <c r="A13" s="806" t="s">
        <v>30</v>
      </c>
      <c r="B13" s="786"/>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269</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301</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272</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273</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274</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275</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280</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282</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283</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284</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286</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8" t="s">
        <v>287</v>
      </c>
      <c r="C28" s="798"/>
      <c r="D28" s="798"/>
      <c r="E28" s="204"/>
      <c r="F28" s="258"/>
      <c r="G28" s="258"/>
      <c r="H28" s="797" t="s">
        <v>287</v>
      </c>
      <c r="I28" s="797"/>
      <c r="J28" s="797"/>
      <c r="K28" s="797"/>
      <c r="L28" s="797"/>
      <c r="AG28" s="192" t="s">
        <v>288</v>
      </c>
      <c r="AI28" s="190">
        <f>82/88</f>
        <v>0.9318181818181818</v>
      </c>
    </row>
    <row r="29" spans="1:12" s="192" customFormat="1" ht="19.5" customHeight="1">
      <c r="A29" s="202"/>
      <c r="B29" s="799" t="s">
        <v>240</v>
      </c>
      <c r="C29" s="799"/>
      <c r="D29" s="799"/>
      <c r="E29" s="204"/>
      <c r="F29" s="205"/>
      <c r="G29" s="205"/>
      <c r="H29" s="802" t="s">
        <v>158</v>
      </c>
      <c r="I29" s="802"/>
      <c r="J29" s="802"/>
      <c r="K29" s="802"/>
      <c r="L29" s="802"/>
    </row>
    <row r="30" spans="1:12" s="196" customFormat="1" ht="15" customHeight="1">
      <c r="A30" s="202"/>
      <c r="B30" s="881"/>
      <c r="C30" s="881"/>
      <c r="D30" s="881"/>
      <c r="E30" s="204"/>
      <c r="F30" s="205"/>
      <c r="G30" s="205"/>
      <c r="H30" s="754"/>
      <c r="I30" s="754"/>
      <c r="J30" s="754"/>
      <c r="K30" s="754"/>
      <c r="L30" s="75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8" t="s">
        <v>291</v>
      </c>
      <c r="C33" s="888"/>
      <c r="D33" s="888"/>
      <c r="E33" s="336"/>
      <c r="F33" s="336"/>
      <c r="G33" s="336"/>
      <c r="H33" s="336"/>
      <c r="I33" s="336"/>
      <c r="J33" s="337" t="s">
        <v>291</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0" t="s">
        <v>241</v>
      </c>
      <c r="C37" s="880"/>
      <c r="D37" s="880"/>
      <c r="E37" s="880"/>
      <c r="F37" s="880"/>
      <c r="G37" s="880"/>
      <c r="H37" s="880"/>
      <c r="I37" s="880"/>
      <c r="J37" s="880"/>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51" t="s">
        <v>333</v>
      </c>
      <c r="C41" s="651"/>
      <c r="D41" s="651"/>
      <c r="E41" s="210"/>
      <c r="F41" s="210"/>
      <c r="G41" s="182"/>
      <c r="H41" s="652" t="s">
        <v>248</v>
      </c>
      <c r="I41" s="652"/>
      <c r="J41" s="652"/>
      <c r="K41" s="652"/>
      <c r="L41" s="652"/>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9" t="s">
        <v>375</v>
      </c>
      <c r="M1" s="890"/>
      <c r="N1" s="890"/>
      <c r="O1" s="365"/>
      <c r="P1" s="365"/>
      <c r="Q1" s="365"/>
      <c r="R1" s="365"/>
      <c r="S1" s="365"/>
      <c r="T1" s="365"/>
      <c r="U1" s="365"/>
      <c r="V1" s="365"/>
      <c r="W1" s="365"/>
      <c r="X1" s="365"/>
      <c r="Y1" s="366"/>
    </row>
    <row r="2" spans="11:17" ht="34.5" customHeight="1">
      <c r="K2" s="349"/>
      <c r="L2" s="891" t="s">
        <v>382</v>
      </c>
      <c r="M2" s="892"/>
      <c r="N2" s="893"/>
      <c r="O2" s="29"/>
      <c r="P2" s="351"/>
      <c r="Q2" s="347"/>
    </row>
    <row r="3" spans="11:18" ht="31.5" customHeight="1">
      <c r="K3" s="349"/>
      <c r="L3" s="354" t="s">
        <v>391</v>
      </c>
      <c r="M3" s="355" t="e">
        <f>#REF!</f>
        <v>#REF!</v>
      </c>
      <c r="N3" s="355"/>
      <c r="O3" s="355"/>
      <c r="P3" s="352"/>
      <c r="Q3" s="348"/>
      <c r="R3" s="345"/>
    </row>
    <row r="4" spans="11:18" ht="30" customHeight="1">
      <c r="K4" s="349"/>
      <c r="L4" s="356" t="s">
        <v>376</v>
      </c>
      <c r="M4" s="357" t="e">
        <f>#REF!</f>
        <v>#REF!</v>
      </c>
      <c r="N4" s="355"/>
      <c r="O4" s="355"/>
      <c r="P4" s="352"/>
      <c r="Q4" s="348"/>
      <c r="R4" s="345"/>
    </row>
    <row r="5" spans="11:18" ht="31.5" customHeight="1">
      <c r="K5" s="349"/>
      <c r="L5" s="356" t="s">
        <v>377</v>
      </c>
      <c r="M5" s="357" t="e">
        <f>#REF!</f>
        <v>#REF!</v>
      </c>
      <c r="N5" s="355"/>
      <c r="O5" s="355"/>
      <c r="P5" s="352"/>
      <c r="Q5" s="348"/>
      <c r="R5" s="345"/>
    </row>
    <row r="6" spans="11:18" ht="27" customHeight="1">
      <c r="K6" s="349"/>
      <c r="L6" s="354" t="s">
        <v>378</v>
      </c>
      <c r="M6" s="355" t="e">
        <f>#REF!</f>
        <v>#REF!</v>
      </c>
      <c r="N6" s="355"/>
      <c r="O6" s="355"/>
      <c r="P6" s="352"/>
      <c r="Q6" s="348"/>
      <c r="R6" s="345"/>
    </row>
    <row r="7" spans="11:18" s="342" customFormat="1" ht="30" customHeight="1">
      <c r="K7" s="350"/>
      <c r="L7" s="358" t="s">
        <v>393</v>
      </c>
      <c r="M7" s="355" t="e">
        <f>#REF!</f>
        <v>#REF!</v>
      </c>
      <c r="N7" s="355"/>
      <c r="O7" s="355"/>
      <c r="P7" s="352"/>
      <c r="Q7" s="348"/>
      <c r="R7" s="345"/>
    </row>
    <row r="8" spans="11:18" ht="30.75" customHeight="1">
      <c r="K8" s="349"/>
      <c r="L8" s="359" t="s">
        <v>392</v>
      </c>
      <c r="M8" s="360">
        <f>'[7]M6 Tong hop Viec CHV '!$C$12</f>
        <v>1489</v>
      </c>
      <c r="N8" s="355"/>
      <c r="O8" s="355"/>
      <c r="P8" s="352"/>
      <c r="Q8" s="348"/>
      <c r="R8" s="345"/>
    </row>
    <row r="9" spans="11:18" ht="33" customHeight="1">
      <c r="K9" s="349"/>
      <c r="L9" s="367" t="s">
        <v>395</v>
      </c>
      <c r="M9" s="368" t="e">
        <f>(M7-M8)/M8</f>
        <v>#REF!</v>
      </c>
      <c r="N9" s="355"/>
      <c r="O9" s="355"/>
      <c r="P9" s="352"/>
      <c r="Q9" s="348"/>
      <c r="R9" s="345"/>
    </row>
    <row r="10" spans="11:18" ht="33" customHeight="1">
      <c r="K10" s="349"/>
      <c r="L10" s="354" t="s">
        <v>394</v>
      </c>
      <c r="M10" s="355" t="e">
        <f>#REF!</f>
        <v>#REF!</v>
      </c>
      <c r="N10" s="355" t="s">
        <v>379</v>
      </c>
      <c r="O10" s="361" t="e">
        <f>M10/M7</f>
        <v>#REF!</v>
      </c>
      <c r="P10" s="352"/>
      <c r="Q10" s="348"/>
      <c r="R10" s="345"/>
    </row>
    <row r="11" spans="11:18" ht="22.5" customHeight="1">
      <c r="K11" s="349"/>
      <c r="L11" s="354" t="s">
        <v>396</v>
      </c>
      <c r="M11" s="355" t="e">
        <f>#REF!</f>
        <v>#REF!</v>
      </c>
      <c r="N11" s="355" t="s">
        <v>379</v>
      </c>
      <c r="O11" s="361" t="e">
        <f>M11/M7</f>
        <v>#REF!</v>
      </c>
      <c r="P11" s="352"/>
      <c r="Q11" s="348"/>
      <c r="R11" s="345"/>
    </row>
    <row r="12" spans="11:18" ht="34.5" customHeight="1">
      <c r="K12" s="349"/>
      <c r="L12" s="354" t="s">
        <v>397</v>
      </c>
      <c r="M12" s="355" t="e">
        <f>#REF!+#REF!</f>
        <v>#REF!</v>
      </c>
      <c r="N12" s="354"/>
      <c r="O12" s="354"/>
      <c r="P12" s="346"/>
      <c r="R12" s="346"/>
    </row>
    <row r="13" spans="11:18" ht="33.75" customHeight="1">
      <c r="K13" s="349"/>
      <c r="L13" s="354" t="s">
        <v>398</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399</v>
      </c>
      <c r="M16" s="360">
        <f>'[7]M6 Tong hop Viec CHV '!$H$12+'[7]M6 Tong hop Viec CHV '!$I$12+'[7]M6 Tong hop Viec CHV '!$K$12</f>
        <v>749</v>
      </c>
      <c r="N16" s="355"/>
      <c r="O16" s="355"/>
      <c r="P16" s="352"/>
      <c r="R16" s="346"/>
    </row>
    <row r="17" spans="11:18" ht="24.75" customHeight="1">
      <c r="K17" s="349"/>
      <c r="L17" s="367" t="s">
        <v>400</v>
      </c>
      <c r="M17" s="362">
        <f>M16/M8</f>
        <v>0.5030221625251847</v>
      </c>
      <c r="N17" s="355"/>
      <c r="O17" s="355"/>
      <c r="P17" s="352"/>
      <c r="R17" s="346"/>
    </row>
    <row r="18" spans="11:18" ht="26.25" customHeight="1">
      <c r="K18" s="349"/>
      <c r="L18" s="367" t="s">
        <v>380</v>
      </c>
      <c r="M18" s="368" t="e">
        <f>M13-M17</f>
        <v>#REF!</v>
      </c>
      <c r="N18" s="355"/>
      <c r="O18" s="355"/>
      <c r="P18" s="352"/>
      <c r="R18" s="346"/>
    </row>
    <row r="19" spans="11:18" ht="24.75" customHeight="1">
      <c r="K19" s="349"/>
      <c r="L19" s="354" t="s">
        <v>401</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402</v>
      </c>
      <c r="M26" s="361" t="e">
        <f>M19/#REF!</f>
        <v>#REF!</v>
      </c>
      <c r="N26" s="355"/>
      <c r="O26" s="355"/>
      <c r="P26" s="352"/>
      <c r="R26" s="346"/>
    </row>
    <row r="27" spans="11:18" ht="24.75" customHeight="1">
      <c r="K27" s="349"/>
      <c r="L27" s="359" t="s">
        <v>403</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404</v>
      </c>
      <c r="M30" s="361" t="e">
        <f>M26-M27</f>
        <v>#REF!</v>
      </c>
      <c r="N30" s="355"/>
      <c r="O30" s="355"/>
      <c r="P30" s="352"/>
      <c r="R30" s="346"/>
    </row>
    <row r="31" spans="11:18" ht="24.75" customHeight="1">
      <c r="K31" s="349"/>
      <c r="L31" s="354" t="s">
        <v>405</v>
      </c>
      <c r="M31" s="355" t="e">
        <f>#REF!</f>
        <v>#REF!</v>
      </c>
      <c r="N31" s="355"/>
      <c r="O31" s="355"/>
      <c r="P31" s="352"/>
      <c r="R31" s="346"/>
    </row>
    <row r="32" spans="11:18" ht="24.75" customHeight="1">
      <c r="K32" s="349"/>
      <c r="L32" s="359" t="s">
        <v>406</v>
      </c>
      <c r="M32" s="360">
        <f>'[7]M6 Tong hop Viec CHV '!$R$12</f>
        <v>719</v>
      </c>
      <c r="N32" s="355"/>
      <c r="O32" s="355"/>
      <c r="P32" s="352"/>
      <c r="R32" s="346"/>
    </row>
    <row r="33" spans="11:18" ht="24.75" customHeight="1">
      <c r="K33" s="349"/>
      <c r="L33" s="367" t="s">
        <v>407</v>
      </c>
      <c r="M33" s="369" t="e">
        <f>M31-M32</f>
        <v>#REF!</v>
      </c>
      <c r="N33" s="369" t="s">
        <v>381</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383</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408</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377</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409</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410</v>
      </c>
      <c r="M50" s="355" t="e">
        <f>#REF!</f>
        <v>#REF!</v>
      </c>
      <c r="N50" s="355"/>
      <c r="O50" s="355"/>
      <c r="P50" s="346"/>
      <c r="R50" s="346"/>
    </row>
    <row r="51" spans="11:18" ht="24.75" customHeight="1">
      <c r="K51" s="349"/>
      <c r="L51" s="364" t="s">
        <v>411</v>
      </c>
      <c r="M51" s="360">
        <f>'[7]M7 Thop tien CHV'!$C$12</f>
        <v>54227822.442</v>
      </c>
      <c r="N51" s="355"/>
      <c r="O51" s="355"/>
      <c r="P51" s="346"/>
      <c r="R51" s="346"/>
    </row>
    <row r="52" spans="11:18" ht="24.75" customHeight="1">
      <c r="K52" s="349"/>
      <c r="L52" s="377" t="s">
        <v>384</v>
      </c>
      <c r="M52" s="369" t="e">
        <f>M50-M51</f>
        <v>#REF!</v>
      </c>
      <c r="N52" s="355"/>
      <c r="O52" s="355"/>
      <c r="P52" s="346"/>
      <c r="R52" s="346"/>
    </row>
    <row r="53" spans="11:18" ht="24.75" customHeight="1">
      <c r="K53" s="349"/>
      <c r="L53" s="377" t="s">
        <v>385</v>
      </c>
      <c r="M53" s="368" t="e">
        <f>(M52/M51)</f>
        <v>#REF!</v>
      </c>
      <c r="N53" s="355"/>
      <c r="O53" s="355"/>
      <c r="P53" s="346"/>
      <c r="R53" s="346"/>
    </row>
    <row r="54" spans="11:18" ht="24.75" customHeight="1">
      <c r="K54" s="349"/>
      <c r="L54" s="363" t="s">
        <v>412</v>
      </c>
      <c r="M54" s="355" t="e">
        <f>#REF!</f>
        <v>#REF!</v>
      </c>
      <c r="N54" s="355" t="s">
        <v>386</v>
      </c>
      <c r="O54" s="361" t="e">
        <f>#REF!/#REF!</f>
        <v>#REF!</v>
      </c>
      <c r="P54" s="346"/>
      <c r="R54" s="346"/>
    </row>
    <row r="55" spans="11:18" ht="24.75" customHeight="1">
      <c r="K55" s="349"/>
      <c r="L55" s="363" t="s">
        <v>413</v>
      </c>
      <c r="M55" s="355" t="e">
        <f>#REF!</f>
        <v>#REF!</v>
      </c>
      <c r="N55" s="355" t="s">
        <v>386</v>
      </c>
      <c r="O55" s="361" t="e">
        <f>#REF!/#REF!</f>
        <v>#REF!</v>
      </c>
      <c r="P55" s="346"/>
      <c r="R55" s="346"/>
    </row>
    <row r="56" spans="11:18" ht="24.75" customHeight="1">
      <c r="K56" s="349"/>
      <c r="L56" s="363" t="s">
        <v>414</v>
      </c>
      <c r="M56" s="355" t="e">
        <f>#REF!+#REF!+#REF!</f>
        <v>#REF!</v>
      </c>
      <c r="N56" s="355" t="s">
        <v>386</v>
      </c>
      <c r="O56" s="361" t="e">
        <f>M56/#REF!</f>
        <v>#REF!</v>
      </c>
      <c r="P56" s="346"/>
      <c r="R56" s="346"/>
    </row>
    <row r="57" spans="11:18" ht="24.75" customHeight="1">
      <c r="K57" s="349"/>
      <c r="L57" s="364" t="s">
        <v>415</v>
      </c>
      <c r="M57" s="360">
        <f>'[7]M7 Thop tien CHV'!$H$12+'[7]M7 Thop tien CHV'!$I$12+'[7]M7 Thop tien CHV'!$K$12</f>
        <v>2217726.5</v>
      </c>
      <c r="N57" s="360" t="s">
        <v>386</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416</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417</v>
      </c>
      <c r="M63" s="355" t="e">
        <f>#REF!</f>
        <v>#REF!</v>
      </c>
      <c r="N63" s="355" t="s">
        <v>387</v>
      </c>
      <c r="O63" s="361" t="e">
        <f>#REF!/#REF!</f>
        <v>#REF!</v>
      </c>
      <c r="P63" s="346"/>
      <c r="R63" s="346"/>
    </row>
    <row r="64" spans="11:16" ht="24.75" customHeight="1">
      <c r="K64" s="349"/>
      <c r="L64" s="364" t="s">
        <v>418</v>
      </c>
      <c r="M64" s="360">
        <f>'[7]M7 Thop tien CHV'!$H$12</f>
        <v>2212774.5</v>
      </c>
      <c r="N64" s="360" t="s">
        <v>388</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419</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420</v>
      </c>
      <c r="M72" s="355" t="e">
        <f>#REF!</f>
        <v>#REF!</v>
      </c>
      <c r="N72" s="355"/>
      <c r="O72" s="355"/>
      <c r="P72" s="346"/>
    </row>
    <row r="73" spans="11:16" ht="24.75" customHeight="1">
      <c r="K73" s="349"/>
      <c r="L73" s="364" t="s">
        <v>421</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389</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390</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E8" sqref="E8"/>
    </sheetView>
  </sheetViews>
  <sheetFormatPr defaultColWidth="9.00390625" defaultRowHeight="15.75"/>
  <cols>
    <col min="1" max="1" width="23.50390625" style="0" customWidth="1"/>
    <col min="2" max="2" width="66.125" style="0" customWidth="1"/>
  </cols>
  <sheetData>
    <row r="2" spans="1:2" ht="62.25" customHeight="1">
      <c r="A2" s="894" t="s">
        <v>430</v>
      </c>
      <c r="B2" s="894"/>
    </row>
    <row r="3" spans="1:2" ht="22.5" customHeight="1">
      <c r="A3" s="383" t="s">
        <v>423</v>
      </c>
      <c r="B3" s="521" t="s">
        <v>566</v>
      </c>
    </row>
    <row r="4" spans="1:2" ht="22.5" customHeight="1">
      <c r="A4" s="383" t="s">
        <v>422</v>
      </c>
      <c r="B4" s="384" t="s">
        <v>432</v>
      </c>
    </row>
    <row r="5" spans="1:2" ht="22.5" customHeight="1">
      <c r="A5" s="383" t="s">
        <v>424</v>
      </c>
      <c r="B5" s="391" t="s">
        <v>433</v>
      </c>
    </row>
    <row r="6" spans="1:2" ht="22.5" customHeight="1">
      <c r="A6" s="383" t="s">
        <v>425</v>
      </c>
      <c r="B6" s="391" t="s">
        <v>507</v>
      </c>
    </row>
    <row r="7" spans="1:2" ht="22.5" customHeight="1">
      <c r="A7" s="383" t="s">
        <v>426</v>
      </c>
      <c r="B7" s="391" t="s">
        <v>435</v>
      </c>
    </row>
    <row r="8" spans="1:2" ht="15.75">
      <c r="A8" s="385" t="s">
        <v>427</v>
      </c>
      <c r="B8" s="392" t="s">
        <v>567</v>
      </c>
    </row>
    <row r="10" spans="1:2" ht="62.25" customHeight="1">
      <c r="A10" s="895" t="s">
        <v>431</v>
      </c>
      <c r="B10" s="895"/>
    </row>
    <row r="11" spans="1:2" ht="15.75">
      <c r="A11" s="896"/>
      <c r="B11" s="896"/>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V34"/>
  <sheetViews>
    <sheetView view="pageBreakPreview" zoomScale="120" zoomScaleNormal="80" zoomScaleSheetLayoutView="120" zoomScalePageLayoutView="0" workbookViewId="0" topLeftCell="A10">
      <selection activeCell="V16" sqref="V16"/>
    </sheetView>
  </sheetViews>
  <sheetFormatPr defaultColWidth="9.00390625" defaultRowHeight="15.75"/>
  <cols>
    <col min="1" max="1" width="4.75390625" style="0" customWidth="1"/>
    <col min="2" max="2" width="9.375" style="0" customWidth="1"/>
    <col min="3" max="19" width="6.625" style="0" customWidth="1"/>
    <col min="20" max="20" width="8.50390625" style="0" customWidth="1"/>
  </cols>
  <sheetData>
    <row r="1" spans="1:19" ht="15.75">
      <c r="A1" s="393"/>
      <c r="B1" s="393"/>
      <c r="C1" s="393"/>
      <c r="D1" s="393"/>
      <c r="E1" s="393"/>
      <c r="F1" s="393"/>
      <c r="G1" s="393"/>
      <c r="H1" s="393"/>
      <c r="I1" s="393"/>
      <c r="J1" s="393"/>
      <c r="K1" s="393"/>
      <c r="L1" s="393"/>
      <c r="M1" s="393"/>
      <c r="N1" s="393"/>
      <c r="O1" s="393"/>
      <c r="P1" s="393"/>
      <c r="Q1" s="393"/>
      <c r="R1" s="393"/>
      <c r="S1" s="393"/>
    </row>
    <row r="2" spans="1:19" ht="16.5">
      <c r="A2" s="394" t="s">
        <v>521</v>
      </c>
      <c r="B2" s="394"/>
      <c r="C2" s="394"/>
      <c r="D2" s="393"/>
      <c r="E2" s="898" t="s">
        <v>66</v>
      </c>
      <c r="F2" s="898"/>
      <c r="G2" s="898"/>
      <c r="H2" s="898"/>
      <c r="I2" s="898"/>
      <c r="J2" s="898"/>
      <c r="K2" s="898"/>
      <c r="L2" s="898"/>
      <c r="M2" s="898"/>
      <c r="N2" s="898"/>
      <c r="O2" s="898"/>
      <c r="P2" s="899" t="s">
        <v>428</v>
      </c>
      <c r="Q2" s="899"/>
      <c r="R2" s="899"/>
      <c r="S2" s="899"/>
    </row>
    <row r="3" spans="1:19" ht="16.5">
      <c r="A3" s="900" t="s">
        <v>244</v>
      </c>
      <c r="B3" s="900"/>
      <c r="C3" s="900"/>
      <c r="D3" s="900"/>
      <c r="E3" s="901" t="s">
        <v>34</v>
      </c>
      <c r="F3" s="901"/>
      <c r="G3" s="901"/>
      <c r="H3" s="901"/>
      <c r="I3" s="901"/>
      <c r="J3" s="901"/>
      <c r="K3" s="901"/>
      <c r="L3" s="901"/>
      <c r="M3" s="901"/>
      <c r="N3" s="901"/>
      <c r="O3" s="901"/>
      <c r="P3" s="897" t="str">
        <f>'Thong tin'!B4</f>
        <v>CTHADS TRÀ VINH</v>
      </c>
      <c r="Q3" s="897"/>
      <c r="R3" s="897"/>
      <c r="S3" s="897"/>
    </row>
    <row r="4" spans="1:19" ht="16.5">
      <c r="A4" s="900" t="s">
        <v>245</v>
      </c>
      <c r="B4" s="900"/>
      <c r="C4" s="900"/>
      <c r="D4" s="900"/>
      <c r="E4" s="902" t="str">
        <f>'Thong tin'!B3</f>
        <v>04 tháng / năm 2020</v>
      </c>
      <c r="F4" s="902"/>
      <c r="G4" s="902"/>
      <c r="H4" s="902"/>
      <c r="I4" s="902"/>
      <c r="J4" s="902"/>
      <c r="K4" s="902"/>
      <c r="L4" s="902"/>
      <c r="M4" s="902"/>
      <c r="N4" s="902"/>
      <c r="O4" s="902"/>
      <c r="P4" s="899" t="s">
        <v>446</v>
      </c>
      <c r="Q4" s="899"/>
      <c r="R4" s="899"/>
      <c r="S4" s="899"/>
    </row>
    <row r="5" spans="1:19" ht="15.75">
      <c r="A5" s="394" t="s">
        <v>519</v>
      </c>
      <c r="B5" s="394"/>
      <c r="C5" s="394"/>
      <c r="D5" s="394"/>
      <c r="E5" s="394"/>
      <c r="F5" s="394"/>
      <c r="G5" s="394"/>
      <c r="H5" s="394"/>
      <c r="I5" s="394"/>
      <c r="J5" s="394"/>
      <c r="K5" s="394"/>
      <c r="L5" s="394"/>
      <c r="M5" s="394"/>
      <c r="N5" s="432"/>
      <c r="O5" s="432"/>
      <c r="P5" s="897" t="s">
        <v>518</v>
      </c>
      <c r="Q5" s="897"/>
      <c r="R5" s="897"/>
      <c r="S5" s="897"/>
    </row>
    <row r="6" spans="1:19" ht="15.75">
      <c r="A6" s="393"/>
      <c r="B6" s="431"/>
      <c r="C6" s="431"/>
      <c r="D6" s="393"/>
      <c r="E6" s="393"/>
      <c r="F6" s="393"/>
      <c r="G6" s="393"/>
      <c r="H6" s="393"/>
      <c r="I6" s="393"/>
      <c r="J6" s="393"/>
      <c r="K6" s="393"/>
      <c r="L6" s="393"/>
      <c r="M6" s="393"/>
      <c r="N6" s="393"/>
      <c r="O6" s="393"/>
      <c r="P6" s="903" t="s">
        <v>8</v>
      </c>
      <c r="Q6" s="903"/>
      <c r="R6" s="903"/>
      <c r="S6" s="903"/>
    </row>
    <row r="7" spans="1:21" ht="15.75" customHeight="1">
      <c r="A7" s="904" t="s">
        <v>57</v>
      </c>
      <c r="B7" s="905"/>
      <c r="C7" s="910" t="s">
        <v>125</v>
      </c>
      <c r="D7" s="911"/>
      <c r="E7" s="912"/>
      <c r="F7" s="913" t="s">
        <v>101</v>
      </c>
      <c r="G7" s="916" t="s">
        <v>126</v>
      </c>
      <c r="H7" s="919" t="s">
        <v>102</v>
      </c>
      <c r="I7" s="920"/>
      <c r="J7" s="920"/>
      <c r="K7" s="920"/>
      <c r="L7" s="920"/>
      <c r="M7" s="920"/>
      <c r="N7" s="920"/>
      <c r="O7" s="920"/>
      <c r="P7" s="920"/>
      <c r="Q7" s="921"/>
      <c r="R7" s="922" t="s">
        <v>249</v>
      </c>
      <c r="S7" s="924" t="s">
        <v>517</v>
      </c>
      <c r="T7" s="939"/>
      <c r="U7" s="939"/>
    </row>
    <row r="8" spans="1:21" ht="15.75">
      <c r="A8" s="906"/>
      <c r="B8" s="907"/>
      <c r="C8" s="922" t="s">
        <v>42</v>
      </c>
      <c r="D8" s="925" t="s">
        <v>7</v>
      </c>
      <c r="E8" s="926"/>
      <c r="F8" s="914"/>
      <c r="G8" s="917"/>
      <c r="H8" s="916" t="s">
        <v>31</v>
      </c>
      <c r="I8" s="925" t="s">
        <v>103</v>
      </c>
      <c r="J8" s="928"/>
      <c r="K8" s="928"/>
      <c r="L8" s="928"/>
      <c r="M8" s="928"/>
      <c r="N8" s="928"/>
      <c r="O8" s="928"/>
      <c r="P8" s="929"/>
      <c r="Q8" s="926" t="s">
        <v>127</v>
      </c>
      <c r="R8" s="917"/>
      <c r="S8" s="935"/>
      <c r="T8" s="940"/>
      <c r="U8" s="940"/>
    </row>
    <row r="9" spans="1:21" ht="15.75">
      <c r="A9" s="906"/>
      <c r="B9" s="907"/>
      <c r="C9" s="917"/>
      <c r="D9" s="915"/>
      <c r="E9" s="927"/>
      <c r="F9" s="914"/>
      <c r="G9" s="917"/>
      <c r="H9" s="917"/>
      <c r="I9" s="916" t="s">
        <v>31</v>
      </c>
      <c r="J9" s="931" t="s">
        <v>7</v>
      </c>
      <c r="K9" s="932"/>
      <c r="L9" s="932"/>
      <c r="M9" s="932"/>
      <c r="N9" s="932"/>
      <c r="O9" s="932"/>
      <c r="P9" s="923"/>
      <c r="Q9" s="930"/>
      <c r="R9" s="917"/>
      <c r="S9" s="935"/>
      <c r="T9" s="940"/>
      <c r="U9" s="940"/>
    </row>
    <row r="10" spans="1:21" ht="15.75">
      <c r="A10" s="906"/>
      <c r="B10" s="907"/>
      <c r="C10" s="917"/>
      <c r="D10" s="922" t="s">
        <v>128</v>
      </c>
      <c r="E10" s="922" t="s">
        <v>129</v>
      </c>
      <c r="F10" s="914"/>
      <c r="G10" s="917"/>
      <c r="H10" s="917"/>
      <c r="I10" s="917"/>
      <c r="J10" s="923" t="s">
        <v>130</v>
      </c>
      <c r="K10" s="924" t="s">
        <v>131</v>
      </c>
      <c r="L10" s="935" t="s">
        <v>105</v>
      </c>
      <c r="M10" s="916" t="s">
        <v>132</v>
      </c>
      <c r="N10" s="916" t="s">
        <v>108</v>
      </c>
      <c r="O10" s="916" t="s">
        <v>250</v>
      </c>
      <c r="P10" s="916" t="s">
        <v>111</v>
      </c>
      <c r="Q10" s="930"/>
      <c r="R10" s="917"/>
      <c r="S10" s="935"/>
      <c r="T10" s="940"/>
      <c r="U10" s="940"/>
    </row>
    <row r="11" spans="1:21" ht="15.75">
      <c r="A11" s="908"/>
      <c r="B11" s="909"/>
      <c r="C11" s="918"/>
      <c r="D11" s="918"/>
      <c r="E11" s="918"/>
      <c r="F11" s="915"/>
      <c r="G11" s="918"/>
      <c r="H11" s="918"/>
      <c r="I11" s="918"/>
      <c r="J11" s="923"/>
      <c r="K11" s="924"/>
      <c r="L11" s="935"/>
      <c r="M11" s="918"/>
      <c r="N11" s="918" t="s">
        <v>108</v>
      </c>
      <c r="O11" s="918" t="s">
        <v>250</v>
      </c>
      <c r="P11" s="918" t="s">
        <v>111</v>
      </c>
      <c r="Q11" s="927"/>
      <c r="R11" s="918"/>
      <c r="S11" s="935"/>
      <c r="T11" s="940"/>
      <c r="U11" s="940"/>
    </row>
    <row r="12" spans="1:21" ht="15.75">
      <c r="A12" s="936" t="s">
        <v>6</v>
      </c>
      <c r="B12" s="937"/>
      <c r="C12" s="430">
        <v>1</v>
      </c>
      <c r="D12" s="430">
        <v>2</v>
      </c>
      <c r="E12" s="430">
        <v>3</v>
      </c>
      <c r="F12" s="430">
        <v>4</v>
      </c>
      <c r="G12" s="430">
        <v>5</v>
      </c>
      <c r="H12" s="430">
        <v>6</v>
      </c>
      <c r="I12" s="430">
        <v>7</v>
      </c>
      <c r="J12" s="430">
        <v>8</v>
      </c>
      <c r="K12" s="430">
        <v>9</v>
      </c>
      <c r="L12" s="430">
        <v>10</v>
      </c>
      <c r="M12" s="430">
        <v>11</v>
      </c>
      <c r="N12" s="430">
        <v>12</v>
      </c>
      <c r="O12" s="430">
        <v>13</v>
      </c>
      <c r="P12" s="430">
        <v>14</v>
      </c>
      <c r="Q12" s="430">
        <v>15</v>
      </c>
      <c r="R12" s="430">
        <v>16</v>
      </c>
      <c r="S12" s="430">
        <v>17</v>
      </c>
      <c r="T12" s="429"/>
      <c r="U12" s="429"/>
    </row>
    <row r="13" spans="1:22" ht="15.75">
      <c r="A13" s="946" t="s">
        <v>30</v>
      </c>
      <c r="B13" s="947"/>
      <c r="C13" s="488">
        <f aca="true" t="shared" si="0" ref="C13:R13">+C14+C15</f>
        <v>13600</v>
      </c>
      <c r="D13" s="488">
        <f t="shared" si="0"/>
        <v>8708</v>
      </c>
      <c r="E13" s="488">
        <f t="shared" si="0"/>
        <v>4892</v>
      </c>
      <c r="F13" s="488">
        <f t="shared" si="0"/>
        <v>34</v>
      </c>
      <c r="G13" s="488">
        <f t="shared" si="0"/>
        <v>2</v>
      </c>
      <c r="H13" s="488">
        <f t="shared" si="0"/>
        <v>13566</v>
      </c>
      <c r="I13" s="488">
        <f t="shared" si="0"/>
        <v>9681</v>
      </c>
      <c r="J13" s="488">
        <f t="shared" si="0"/>
        <v>2812</v>
      </c>
      <c r="K13" s="488">
        <f t="shared" si="0"/>
        <v>84</v>
      </c>
      <c r="L13" s="488">
        <f t="shared" si="0"/>
        <v>6736</v>
      </c>
      <c r="M13" s="488">
        <f t="shared" si="0"/>
        <v>32</v>
      </c>
      <c r="N13" s="488">
        <f t="shared" si="0"/>
        <v>2</v>
      </c>
      <c r="O13" s="488">
        <f t="shared" si="0"/>
        <v>0</v>
      </c>
      <c r="P13" s="488">
        <f t="shared" si="0"/>
        <v>15</v>
      </c>
      <c r="Q13" s="488">
        <f t="shared" si="0"/>
        <v>3885</v>
      </c>
      <c r="R13" s="488">
        <f t="shared" si="0"/>
        <v>10670</v>
      </c>
      <c r="S13" s="489">
        <f aca="true" t="shared" si="1" ref="S13:S24">(((J13+K13))/I13)*100</f>
        <v>29.914265055262884</v>
      </c>
      <c r="T13" s="428"/>
      <c r="U13" s="427"/>
      <c r="V13" s="428"/>
    </row>
    <row r="14" spans="1:22" ht="15.75">
      <c r="A14" s="468" t="s">
        <v>0</v>
      </c>
      <c r="B14" s="466" t="s">
        <v>445</v>
      </c>
      <c r="C14" s="488">
        <f>'06'!C12</f>
        <v>398</v>
      </c>
      <c r="D14" s="488">
        <f>'06'!D12</f>
        <v>313</v>
      </c>
      <c r="E14" s="488">
        <f>'06'!E12</f>
        <v>85</v>
      </c>
      <c r="F14" s="488">
        <f>'06'!F12</f>
        <v>1</v>
      </c>
      <c r="G14" s="488">
        <f>'06'!G12</f>
        <v>1</v>
      </c>
      <c r="H14" s="488">
        <f>'06'!H12</f>
        <v>397</v>
      </c>
      <c r="I14" s="488">
        <f>'06'!I12</f>
        <v>222</v>
      </c>
      <c r="J14" s="488">
        <f>'06'!J12</f>
        <v>41</v>
      </c>
      <c r="K14" s="488">
        <f>'06'!K12</f>
        <v>4</v>
      </c>
      <c r="L14" s="488">
        <f>'06'!L12</f>
        <v>168</v>
      </c>
      <c r="M14" s="488">
        <f>'06'!M12</f>
        <v>3</v>
      </c>
      <c r="N14" s="488">
        <f>'06'!N12</f>
        <v>1</v>
      </c>
      <c r="O14" s="488">
        <f>'06'!O12</f>
        <v>0</v>
      </c>
      <c r="P14" s="488">
        <f>'06'!P12</f>
        <v>5</v>
      </c>
      <c r="Q14" s="488">
        <f>'06'!Q12</f>
        <v>175</v>
      </c>
      <c r="R14" s="488">
        <f>'06'!R12</f>
        <v>352</v>
      </c>
      <c r="S14" s="489">
        <f t="shared" si="1"/>
        <v>20.27027027027027</v>
      </c>
      <c r="T14" s="428"/>
      <c r="U14" s="427"/>
      <c r="V14" s="428"/>
    </row>
    <row r="15" spans="1:22" ht="15.75">
      <c r="A15" s="469" t="s">
        <v>1</v>
      </c>
      <c r="B15" s="470" t="s">
        <v>17</v>
      </c>
      <c r="C15" s="488">
        <f aca="true" t="shared" si="2" ref="C15:R15">SUM(C16:C24)</f>
        <v>13202</v>
      </c>
      <c r="D15" s="488">
        <f t="shared" si="2"/>
        <v>8395</v>
      </c>
      <c r="E15" s="488">
        <f t="shared" si="2"/>
        <v>4807</v>
      </c>
      <c r="F15" s="488">
        <f t="shared" si="2"/>
        <v>33</v>
      </c>
      <c r="G15" s="488">
        <f t="shared" si="2"/>
        <v>1</v>
      </c>
      <c r="H15" s="488">
        <f t="shared" si="2"/>
        <v>13169</v>
      </c>
      <c r="I15" s="488">
        <f t="shared" si="2"/>
        <v>9459</v>
      </c>
      <c r="J15" s="488">
        <f t="shared" si="2"/>
        <v>2771</v>
      </c>
      <c r="K15" s="488">
        <f t="shared" si="2"/>
        <v>80</v>
      </c>
      <c r="L15" s="488">
        <f t="shared" si="2"/>
        <v>6568</v>
      </c>
      <c r="M15" s="488">
        <f t="shared" si="2"/>
        <v>29</v>
      </c>
      <c r="N15" s="488">
        <f t="shared" si="2"/>
        <v>1</v>
      </c>
      <c r="O15" s="488">
        <f t="shared" si="2"/>
        <v>0</v>
      </c>
      <c r="P15" s="488">
        <f t="shared" si="2"/>
        <v>10</v>
      </c>
      <c r="Q15" s="488">
        <f t="shared" si="2"/>
        <v>3710</v>
      </c>
      <c r="R15" s="488">
        <f t="shared" si="2"/>
        <v>10318</v>
      </c>
      <c r="S15" s="489">
        <f t="shared" si="1"/>
        <v>30.140606829474574</v>
      </c>
      <c r="T15" s="428"/>
      <c r="U15" s="427"/>
      <c r="V15" s="428"/>
    </row>
    <row r="16" spans="1:22" ht="15.75">
      <c r="A16" s="465" t="s">
        <v>43</v>
      </c>
      <c r="B16" s="466" t="s">
        <v>444</v>
      </c>
      <c r="C16" s="488">
        <f>'06'!C23</f>
        <v>1418</v>
      </c>
      <c r="D16" s="488">
        <f>'06'!D23</f>
        <v>959</v>
      </c>
      <c r="E16" s="488">
        <f>'06'!E23</f>
        <v>459</v>
      </c>
      <c r="F16" s="488">
        <f>'06'!F23</f>
        <v>7</v>
      </c>
      <c r="G16" s="488">
        <f>'06'!G23</f>
        <v>1</v>
      </c>
      <c r="H16" s="488">
        <f>'06'!H23</f>
        <v>1411</v>
      </c>
      <c r="I16" s="488">
        <f>'06'!I23</f>
        <v>816</v>
      </c>
      <c r="J16" s="488">
        <f>'06'!J23</f>
        <v>284</v>
      </c>
      <c r="K16" s="488">
        <f>'06'!K23</f>
        <v>3</v>
      </c>
      <c r="L16" s="488">
        <f>'06'!L23</f>
        <v>499</v>
      </c>
      <c r="M16" s="488">
        <f>'06'!M23</f>
        <v>20</v>
      </c>
      <c r="N16" s="488">
        <f>'06'!N23</f>
        <v>0</v>
      </c>
      <c r="O16" s="488">
        <f>'06'!O23</f>
        <v>0</v>
      </c>
      <c r="P16" s="488">
        <f>'06'!P23</f>
        <v>10</v>
      </c>
      <c r="Q16" s="488">
        <f>'06'!Q23</f>
        <v>595</v>
      </c>
      <c r="R16" s="488">
        <f>'06'!R23</f>
        <v>1124</v>
      </c>
      <c r="S16" s="489">
        <f t="shared" si="1"/>
        <v>35.17156862745098</v>
      </c>
      <c r="T16" s="428"/>
      <c r="U16" s="427"/>
      <c r="V16" s="428"/>
    </row>
    <row r="17" spans="1:22" ht="15.75">
      <c r="A17" s="465" t="s">
        <v>44</v>
      </c>
      <c r="B17" s="471" t="s">
        <v>443</v>
      </c>
      <c r="C17" s="488">
        <f>'06'!C31</f>
        <v>2046</v>
      </c>
      <c r="D17" s="488">
        <f>'06'!D31</f>
        <v>1324</v>
      </c>
      <c r="E17" s="488">
        <f>'06'!E31</f>
        <v>722</v>
      </c>
      <c r="F17" s="488">
        <f>'06'!F31</f>
        <v>21</v>
      </c>
      <c r="G17" s="488">
        <f>'06'!G31</f>
        <v>0</v>
      </c>
      <c r="H17" s="488">
        <f>'06'!H31</f>
        <v>2025</v>
      </c>
      <c r="I17" s="488">
        <f>'06'!I31</f>
        <v>1586</v>
      </c>
      <c r="J17" s="488">
        <f>'06'!J31</f>
        <v>506</v>
      </c>
      <c r="K17" s="488">
        <f>'06'!K31</f>
        <v>17</v>
      </c>
      <c r="L17" s="488">
        <f>'06'!L31</f>
        <v>1063</v>
      </c>
      <c r="M17" s="488">
        <f>'06'!M31</f>
        <v>0</v>
      </c>
      <c r="N17" s="488">
        <f>'06'!N31</f>
        <v>0</v>
      </c>
      <c r="O17" s="488">
        <f>'06'!O31</f>
        <v>0</v>
      </c>
      <c r="P17" s="488">
        <f>'06'!P31</f>
        <v>0</v>
      </c>
      <c r="Q17" s="488">
        <f>'06'!Q31</f>
        <v>439</v>
      </c>
      <c r="R17" s="488">
        <f>'06'!R31</f>
        <v>1502</v>
      </c>
      <c r="S17" s="489">
        <f t="shared" si="1"/>
        <v>32.97604035308953</v>
      </c>
      <c r="T17" s="428"/>
      <c r="U17" s="427"/>
      <c r="V17" s="428"/>
    </row>
    <row r="18" spans="1:22" ht="15.75">
      <c r="A18" s="465" t="s">
        <v>49</v>
      </c>
      <c r="B18" s="466" t="s">
        <v>442</v>
      </c>
      <c r="C18" s="488">
        <f>'06'!C37</f>
        <v>868</v>
      </c>
      <c r="D18" s="488">
        <f>'06'!D37</f>
        <v>664</v>
      </c>
      <c r="E18" s="488">
        <f>'06'!E37</f>
        <v>204</v>
      </c>
      <c r="F18" s="488">
        <f>'06'!F37</f>
        <v>0</v>
      </c>
      <c r="G18" s="488">
        <f>'06'!G37</f>
        <v>0</v>
      </c>
      <c r="H18" s="488">
        <f>'06'!H37</f>
        <v>868</v>
      </c>
      <c r="I18" s="488">
        <f>'06'!I37</f>
        <v>470</v>
      </c>
      <c r="J18" s="488">
        <f>'06'!J37</f>
        <v>118</v>
      </c>
      <c r="K18" s="488">
        <f>'06'!K37</f>
        <v>4</v>
      </c>
      <c r="L18" s="488">
        <f>'06'!L37</f>
        <v>347</v>
      </c>
      <c r="M18" s="488">
        <f>'06'!M37</f>
        <v>1</v>
      </c>
      <c r="N18" s="488">
        <f>'06'!N37</f>
        <v>0</v>
      </c>
      <c r="O18" s="488">
        <f>'06'!O37</f>
        <v>0</v>
      </c>
      <c r="P18" s="488">
        <f>'06'!P37</f>
        <v>0</v>
      </c>
      <c r="Q18" s="488">
        <f>'06'!Q37</f>
        <v>398</v>
      </c>
      <c r="R18" s="488">
        <f>'06'!R37</f>
        <v>746</v>
      </c>
      <c r="S18" s="489">
        <f t="shared" si="1"/>
        <v>25.957446808510635</v>
      </c>
      <c r="T18" s="428"/>
      <c r="U18" s="427"/>
      <c r="V18" s="428"/>
    </row>
    <row r="19" spans="1:22" ht="15.75">
      <c r="A19" s="465" t="s">
        <v>58</v>
      </c>
      <c r="B19" s="466" t="s">
        <v>441</v>
      </c>
      <c r="C19" s="488">
        <f>'06'!C43</f>
        <v>762</v>
      </c>
      <c r="D19" s="488">
        <f>'06'!D43</f>
        <v>520</v>
      </c>
      <c r="E19" s="488">
        <f>'06'!E43</f>
        <v>242</v>
      </c>
      <c r="F19" s="488">
        <f>'06'!F43</f>
        <v>0</v>
      </c>
      <c r="G19" s="488">
        <f>'06'!G43</f>
        <v>0</v>
      </c>
      <c r="H19" s="488">
        <f>'06'!H43</f>
        <v>762</v>
      </c>
      <c r="I19" s="488">
        <f>'06'!I43</f>
        <v>520</v>
      </c>
      <c r="J19" s="488">
        <f>'06'!J43</f>
        <v>154</v>
      </c>
      <c r="K19" s="488">
        <f>'06'!K43</f>
        <v>13</v>
      </c>
      <c r="L19" s="488">
        <f>'06'!L43</f>
        <v>353</v>
      </c>
      <c r="M19" s="488">
        <f>'06'!M43</f>
        <v>0</v>
      </c>
      <c r="N19" s="488">
        <f>'06'!N43</f>
        <v>0</v>
      </c>
      <c r="O19" s="488">
        <f>'06'!O43</f>
        <v>0</v>
      </c>
      <c r="P19" s="488">
        <f>'06'!P43</f>
        <v>0</v>
      </c>
      <c r="Q19" s="488">
        <f>'06'!Q43</f>
        <v>242</v>
      </c>
      <c r="R19" s="488">
        <f>'06'!R43</f>
        <v>595</v>
      </c>
      <c r="S19" s="489">
        <f t="shared" si="1"/>
        <v>32.11538461538462</v>
      </c>
      <c r="T19" s="428"/>
      <c r="U19" s="427"/>
      <c r="V19" s="428"/>
    </row>
    <row r="20" spans="1:22" ht="15.75">
      <c r="A20" s="465" t="s">
        <v>59</v>
      </c>
      <c r="B20" s="466" t="s">
        <v>440</v>
      </c>
      <c r="C20" s="488">
        <f>'06'!C48</f>
        <v>945</v>
      </c>
      <c r="D20" s="488">
        <f>'06'!D48</f>
        <v>537</v>
      </c>
      <c r="E20" s="488">
        <f>'06'!E48</f>
        <v>408</v>
      </c>
      <c r="F20" s="488">
        <f>'06'!F48</f>
        <v>2</v>
      </c>
      <c r="G20" s="488">
        <f>'06'!G48</f>
        <v>0</v>
      </c>
      <c r="H20" s="488">
        <f>'06'!H48</f>
        <v>943</v>
      </c>
      <c r="I20" s="488">
        <f>'06'!I48</f>
        <v>600</v>
      </c>
      <c r="J20" s="488">
        <f>'06'!J48</f>
        <v>247</v>
      </c>
      <c r="K20" s="488">
        <f>'06'!K48</f>
        <v>8</v>
      </c>
      <c r="L20" s="488">
        <f>'06'!L48</f>
        <v>342</v>
      </c>
      <c r="M20" s="488">
        <f>'06'!M48</f>
        <v>3</v>
      </c>
      <c r="N20" s="488">
        <f>'06'!N48</f>
        <v>0</v>
      </c>
      <c r="O20" s="488">
        <f>'06'!O48</f>
        <v>0</v>
      </c>
      <c r="P20" s="488">
        <f>'06'!P48</f>
        <v>0</v>
      </c>
      <c r="Q20" s="488">
        <f>'06'!Q48</f>
        <v>343</v>
      </c>
      <c r="R20" s="488">
        <f>'06'!R48</f>
        <v>688</v>
      </c>
      <c r="S20" s="489">
        <f t="shared" si="1"/>
        <v>42.5</v>
      </c>
      <c r="T20" s="428"/>
      <c r="U20" s="427"/>
      <c r="V20" s="428"/>
    </row>
    <row r="21" spans="1:22" ht="15.75">
      <c r="A21" s="465" t="s">
        <v>60</v>
      </c>
      <c r="B21" s="466" t="s">
        <v>439</v>
      </c>
      <c r="C21" s="488">
        <f>'06'!C54</f>
        <v>1990</v>
      </c>
      <c r="D21" s="488">
        <f>'06'!D54</f>
        <v>1228</v>
      </c>
      <c r="E21" s="488">
        <f>'06'!E54</f>
        <v>762</v>
      </c>
      <c r="F21" s="488">
        <f>'06'!F54</f>
        <v>0</v>
      </c>
      <c r="G21" s="488">
        <f>'06'!G54</f>
        <v>0</v>
      </c>
      <c r="H21" s="488">
        <f>'06'!H54</f>
        <v>1990</v>
      </c>
      <c r="I21" s="488">
        <f>'06'!I54</f>
        <v>1505</v>
      </c>
      <c r="J21" s="488">
        <f>'06'!J54</f>
        <v>508</v>
      </c>
      <c r="K21" s="488">
        <f>'06'!K54</f>
        <v>7</v>
      </c>
      <c r="L21" s="488">
        <f>'06'!L54</f>
        <v>990</v>
      </c>
      <c r="M21" s="488">
        <f>'06'!M54</f>
        <v>0</v>
      </c>
      <c r="N21" s="488">
        <f>'06'!N54</f>
        <v>0</v>
      </c>
      <c r="O21" s="488">
        <f>'06'!O54</f>
        <v>0</v>
      </c>
      <c r="P21" s="488">
        <f>'06'!P54</f>
        <v>0</v>
      </c>
      <c r="Q21" s="488">
        <f>'06'!Q54</f>
        <v>485</v>
      </c>
      <c r="R21" s="488">
        <f>'06'!R54</f>
        <v>1475</v>
      </c>
      <c r="S21" s="489">
        <f t="shared" si="1"/>
        <v>34.21926910299003</v>
      </c>
      <c r="T21" s="428"/>
      <c r="U21" s="427"/>
      <c r="V21" s="428"/>
    </row>
    <row r="22" spans="1:22" ht="15.75">
      <c r="A22" s="465" t="s">
        <v>61</v>
      </c>
      <c r="B22" s="466" t="s">
        <v>438</v>
      </c>
      <c r="C22" s="488">
        <f>'06'!C61</f>
        <v>1726</v>
      </c>
      <c r="D22" s="488">
        <f>'06'!D61</f>
        <v>1160</v>
      </c>
      <c r="E22" s="488">
        <f>'06'!E61</f>
        <v>566</v>
      </c>
      <c r="F22" s="488">
        <f>'06'!F61</f>
        <v>2</v>
      </c>
      <c r="G22" s="488">
        <f>'06'!G61</f>
        <v>0</v>
      </c>
      <c r="H22" s="488">
        <f>'06'!H61</f>
        <v>1724</v>
      </c>
      <c r="I22" s="488">
        <f>'06'!I61</f>
        <v>1307</v>
      </c>
      <c r="J22" s="488">
        <f>'06'!J61</f>
        <v>306</v>
      </c>
      <c r="K22" s="488">
        <f>'06'!K61</f>
        <v>6</v>
      </c>
      <c r="L22" s="488">
        <f>'06'!L61</f>
        <v>994</v>
      </c>
      <c r="M22" s="488">
        <f>'06'!M61</f>
        <v>1</v>
      </c>
      <c r="N22" s="488">
        <f>'06'!N61</f>
        <v>0</v>
      </c>
      <c r="O22" s="488">
        <f>'06'!O61</f>
        <v>0</v>
      </c>
      <c r="P22" s="488">
        <f>'06'!P61</f>
        <v>0</v>
      </c>
      <c r="Q22" s="488">
        <f>'06'!Q61</f>
        <v>417</v>
      </c>
      <c r="R22" s="488">
        <f>'06'!R61</f>
        <v>1412</v>
      </c>
      <c r="S22" s="489">
        <f t="shared" si="1"/>
        <v>23.871461361897474</v>
      </c>
      <c r="T22" s="428"/>
      <c r="U22" s="427"/>
      <c r="V22" s="428"/>
    </row>
    <row r="23" spans="1:22" ht="15.75">
      <c r="A23" s="465" t="s">
        <v>62</v>
      </c>
      <c r="B23" s="466" t="s">
        <v>437</v>
      </c>
      <c r="C23" s="488">
        <f>'06'!C67</f>
        <v>2327</v>
      </c>
      <c r="D23" s="488">
        <f>'06'!D67</f>
        <v>1390</v>
      </c>
      <c r="E23" s="488">
        <f>'06'!E67</f>
        <v>937</v>
      </c>
      <c r="F23" s="488">
        <f>'06'!F67</f>
        <v>0</v>
      </c>
      <c r="G23" s="488">
        <f>'06'!G67</f>
        <v>0</v>
      </c>
      <c r="H23" s="488">
        <f>'06'!H67</f>
        <v>2327</v>
      </c>
      <c r="I23" s="488">
        <f>'06'!I67</f>
        <v>1859</v>
      </c>
      <c r="J23" s="488">
        <f>'06'!J67</f>
        <v>327</v>
      </c>
      <c r="K23" s="488">
        <f>'06'!K67</f>
        <v>16</v>
      </c>
      <c r="L23" s="488">
        <f>'06'!L67</f>
        <v>1515</v>
      </c>
      <c r="M23" s="488">
        <f>'06'!M67</f>
        <v>0</v>
      </c>
      <c r="N23" s="488">
        <f>'06'!N67</f>
        <v>1</v>
      </c>
      <c r="O23" s="488">
        <f>'06'!O67</f>
        <v>0</v>
      </c>
      <c r="P23" s="488">
        <f>'06'!P67</f>
        <v>0</v>
      </c>
      <c r="Q23" s="488">
        <f>'06'!Q67</f>
        <v>468</v>
      </c>
      <c r="R23" s="488">
        <f>'06'!R67</f>
        <v>1984</v>
      </c>
      <c r="S23" s="489">
        <f t="shared" si="1"/>
        <v>18.45077998924153</v>
      </c>
      <c r="T23" s="428"/>
      <c r="U23" s="427"/>
      <c r="V23" s="428"/>
    </row>
    <row r="24" spans="1:22" ht="15.75">
      <c r="A24" s="465" t="s">
        <v>63</v>
      </c>
      <c r="B24" s="466" t="s">
        <v>436</v>
      </c>
      <c r="C24" s="488">
        <f>'06'!C73</f>
        <v>1120</v>
      </c>
      <c r="D24" s="488">
        <f>'06'!D73</f>
        <v>613</v>
      </c>
      <c r="E24" s="488">
        <f>'06'!E73</f>
        <v>507</v>
      </c>
      <c r="F24" s="488">
        <f>'06'!F73</f>
        <v>1</v>
      </c>
      <c r="G24" s="488">
        <f>'06'!G73</f>
        <v>0</v>
      </c>
      <c r="H24" s="488">
        <f>'06'!H73</f>
        <v>1119</v>
      </c>
      <c r="I24" s="488">
        <f>'06'!I73</f>
        <v>796</v>
      </c>
      <c r="J24" s="488">
        <f>'06'!J73</f>
        <v>321</v>
      </c>
      <c r="K24" s="488">
        <f>'06'!K73</f>
        <v>6</v>
      </c>
      <c r="L24" s="488">
        <f>'06'!L73</f>
        <v>465</v>
      </c>
      <c r="M24" s="488">
        <f>'06'!M73</f>
        <v>4</v>
      </c>
      <c r="N24" s="488">
        <f>'06'!N73</f>
        <v>0</v>
      </c>
      <c r="O24" s="488">
        <f>'06'!O73</f>
        <v>0</v>
      </c>
      <c r="P24" s="488">
        <f>'06'!P73</f>
        <v>0</v>
      </c>
      <c r="Q24" s="488">
        <f>'06'!Q73</f>
        <v>323</v>
      </c>
      <c r="R24" s="488">
        <f>'06'!R73</f>
        <v>792</v>
      </c>
      <c r="S24" s="489">
        <f t="shared" si="1"/>
        <v>41.08040201005025</v>
      </c>
      <c r="T24" s="428"/>
      <c r="U24" s="427"/>
      <c r="V24" s="428"/>
    </row>
    <row r="25" spans="1:19" ht="16.5">
      <c r="A25" s="426"/>
      <c r="B25" s="426"/>
      <c r="C25" s="426"/>
      <c r="D25" s="426"/>
      <c r="E25" s="426"/>
      <c r="F25" s="425"/>
      <c r="G25" s="425"/>
      <c r="H25" s="425"/>
      <c r="I25" s="425"/>
      <c r="J25" s="425"/>
      <c r="K25" s="425"/>
      <c r="L25" s="425"/>
      <c r="M25" s="938" t="str">
        <f>'Thong tin'!B8</f>
        <v>Trà Vinh, ngày 03 tháng 02 năm 2020</v>
      </c>
      <c r="N25" s="938"/>
      <c r="O25" s="938"/>
      <c r="P25" s="938"/>
      <c r="Q25" s="938"/>
      <c r="R25" s="938"/>
      <c r="S25" s="938"/>
    </row>
    <row r="26" spans="1:19" ht="16.5">
      <c r="A26" s="424"/>
      <c r="B26" s="933"/>
      <c r="C26" s="933"/>
      <c r="D26" s="933"/>
      <c r="E26" s="933"/>
      <c r="F26" s="423"/>
      <c r="G26" s="423"/>
      <c r="H26" s="423"/>
      <c r="I26" s="423"/>
      <c r="J26" s="423"/>
      <c r="K26" s="423"/>
      <c r="L26" s="423"/>
      <c r="M26" s="423"/>
      <c r="N26" s="948" t="str">
        <f>'Thong tin'!B7</f>
        <v>PHÓ CỤC TRƯỞNG</v>
      </c>
      <c r="O26" s="948"/>
      <c r="P26" s="948"/>
      <c r="Q26" s="948"/>
      <c r="R26" s="948"/>
      <c r="S26" s="948"/>
    </row>
    <row r="27" spans="1:19" ht="16.5">
      <c r="A27" s="393"/>
      <c r="B27" s="933" t="s">
        <v>4</v>
      </c>
      <c r="C27" s="933"/>
      <c r="D27" s="933"/>
      <c r="E27" s="933"/>
      <c r="F27" s="394"/>
      <c r="G27" s="394"/>
      <c r="H27" s="394"/>
      <c r="I27" s="394"/>
      <c r="J27" s="394"/>
      <c r="K27" s="394"/>
      <c r="L27" s="394"/>
      <c r="M27" s="394"/>
      <c r="N27" s="934"/>
      <c r="O27" s="934"/>
      <c r="P27" s="934"/>
      <c r="Q27" s="934"/>
      <c r="R27" s="934"/>
      <c r="S27" s="934"/>
    </row>
    <row r="28" spans="1:19" ht="15.75">
      <c r="A28" s="393"/>
      <c r="B28" s="393"/>
      <c r="C28" s="393"/>
      <c r="D28" s="394"/>
      <c r="E28" s="394"/>
      <c r="F28" s="394"/>
      <c r="G28" s="394"/>
      <c r="H28" s="394"/>
      <c r="I28" s="394"/>
      <c r="J28" s="394"/>
      <c r="K28" s="394"/>
      <c r="L28" s="394"/>
      <c r="M28" s="394"/>
      <c r="N28" s="394"/>
      <c r="O28" s="394"/>
      <c r="P28" s="394"/>
      <c r="Q28" s="394"/>
      <c r="R28" s="393"/>
      <c r="S28" s="393"/>
    </row>
    <row r="29" spans="1:19" ht="15.75">
      <c r="A29" s="393"/>
      <c r="B29" s="393"/>
      <c r="C29" s="393"/>
      <c r="D29" s="394"/>
      <c r="E29" s="394"/>
      <c r="F29" s="394"/>
      <c r="G29" s="394"/>
      <c r="H29" s="394"/>
      <c r="I29" s="394"/>
      <c r="J29" s="394"/>
      <c r="K29" s="394"/>
      <c r="L29" s="394"/>
      <c r="M29" s="394"/>
      <c r="N29" s="394"/>
      <c r="O29" s="394"/>
      <c r="P29" s="394"/>
      <c r="Q29" s="394"/>
      <c r="R29" s="393"/>
      <c r="S29" s="393"/>
    </row>
    <row r="30" spans="1:19" ht="15.75">
      <c r="A30" s="422"/>
      <c r="B30" s="393"/>
      <c r="C30" s="393"/>
      <c r="D30" s="394"/>
      <c r="E30" s="394"/>
      <c r="F30" s="394"/>
      <c r="G30" s="394"/>
      <c r="H30" s="394"/>
      <c r="I30" s="394"/>
      <c r="J30" s="394"/>
      <c r="K30" s="394"/>
      <c r="L30" s="394"/>
      <c r="M30" s="394"/>
      <c r="N30" s="394"/>
      <c r="O30" s="394"/>
      <c r="P30" s="394"/>
      <c r="Q30" s="394"/>
      <c r="R30" s="393"/>
      <c r="S30" s="393"/>
    </row>
    <row r="31" spans="1:19" ht="15.75">
      <c r="A31" s="393"/>
      <c r="B31" s="941"/>
      <c r="C31" s="941"/>
      <c r="D31" s="941"/>
      <c r="E31" s="941"/>
      <c r="F31" s="941"/>
      <c r="G31" s="941"/>
      <c r="H31" s="941"/>
      <c r="I31" s="941"/>
      <c r="J31" s="941"/>
      <c r="K31" s="941"/>
      <c r="L31" s="941"/>
      <c r="M31" s="941"/>
      <c r="N31" s="941"/>
      <c r="O31" s="941"/>
      <c r="P31" s="394"/>
      <c r="Q31" s="394"/>
      <c r="R31" s="393"/>
      <c r="S31" s="393"/>
    </row>
    <row r="32" spans="1:19" ht="15.75">
      <c r="A32" s="393"/>
      <c r="B32" s="421"/>
      <c r="C32" s="421"/>
      <c r="D32" s="421"/>
      <c r="E32" s="421"/>
      <c r="F32" s="421"/>
      <c r="G32" s="421"/>
      <c r="H32" s="421"/>
      <c r="I32" s="421"/>
      <c r="J32" s="421"/>
      <c r="K32" s="421"/>
      <c r="L32" s="421"/>
      <c r="M32" s="421"/>
      <c r="N32" s="421"/>
      <c r="O32" s="421"/>
      <c r="P32" s="394"/>
      <c r="Q32" s="394"/>
      <c r="R32" s="393"/>
      <c r="S32" s="393"/>
    </row>
    <row r="33" spans="1:19" ht="15.75">
      <c r="A33" s="393"/>
      <c r="B33" s="945"/>
      <c r="C33" s="945"/>
      <c r="D33" s="945"/>
      <c r="E33" s="945"/>
      <c r="F33" s="421"/>
      <c r="G33" s="421"/>
      <c r="H33" s="421"/>
      <c r="I33" s="421"/>
      <c r="J33" s="421"/>
      <c r="K33" s="421"/>
      <c r="L33" s="421"/>
      <c r="M33" s="421"/>
      <c r="N33" s="421"/>
      <c r="O33" s="944"/>
      <c r="P33" s="944"/>
      <c r="Q33" s="944"/>
      <c r="R33" s="944"/>
      <c r="S33" s="393"/>
    </row>
    <row r="34" spans="1:19" ht="15.75">
      <c r="A34" s="420"/>
      <c r="B34" s="942" t="str">
        <f>'Thong tin'!B5</f>
        <v>Nhan Quốc Hải</v>
      </c>
      <c r="C34" s="942"/>
      <c r="D34" s="942"/>
      <c r="E34" s="942"/>
      <c r="F34" s="420"/>
      <c r="G34" s="420"/>
      <c r="H34" s="420"/>
      <c r="I34" s="420"/>
      <c r="J34" s="420"/>
      <c r="K34" s="420"/>
      <c r="L34" s="420"/>
      <c r="M34" s="420"/>
      <c r="N34" s="420"/>
      <c r="O34" s="943" t="str">
        <f>'Thong tin'!B6</f>
        <v>Nguyễn Minh Khiêm</v>
      </c>
      <c r="P34" s="943"/>
      <c r="Q34" s="943"/>
      <c r="R34" s="943"/>
      <c r="S34" s="393"/>
    </row>
  </sheetData>
  <sheetProtection/>
  <mergeCells count="47">
    <mergeCell ref="U7:U11"/>
    <mergeCell ref="B31:O31"/>
    <mergeCell ref="B34:E34"/>
    <mergeCell ref="O34:R34"/>
    <mergeCell ref="O33:R33"/>
    <mergeCell ref="B33:E33"/>
    <mergeCell ref="T7:T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V33"/>
  <sheetViews>
    <sheetView view="pageBreakPreview" zoomScale="120" zoomScaleNormal="80" zoomScaleSheetLayoutView="120" zoomScalePageLayoutView="0" workbookViewId="0" topLeftCell="A10">
      <selection activeCell="D12" sqref="D12"/>
    </sheetView>
  </sheetViews>
  <sheetFormatPr defaultColWidth="9.00390625" defaultRowHeight="15.75"/>
  <cols>
    <col min="1" max="1" width="3.125" style="0" customWidth="1"/>
    <col min="2" max="2" width="6.50390625" style="0" customWidth="1"/>
    <col min="3" max="15" width="6.625" style="0" customWidth="1"/>
    <col min="16" max="16" width="4.75390625" style="0" customWidth="1"/>
    <col min="17" max="17" width="5.875" style="0" customWidth="1"/>
    <col min="18" max="20" width="6.625" style="0" customWidth="1"/>
  </cols>
  <sheetData>
    <row r="1" spans="1:21" ht="16.5">
      <c r="A1" s="394" t="s">
        <v>524</v>
      </c>
      <c r="B1" s="394"/>
      <c r="C1" s="394"/>
      <c r="D1" s="393"/>
      <c r="E1" s="898" t="s">
        <v>523</v>
      </c>
      <c r="F1" s="898"/>
      <c r="G1" s="898"/>
      <c r="H1" s="898"/>
      <c r="I1" s="898"/>
      <c r="J1" s="898"/>
      <c r="K1" s="898"/>
      <c r="L1" s="898"/>
      <c r="M1" s="898"/>
      <c r="N1" s="898"/>
      <c r="O1" s="898"/>
      <c r="P1" s="898"/>
      <c r="Q1" s="954" t="s">
        <v>428</v>
      </c>
      <c r="R1" s="954"/>
      <c r="S1" s="954"/>
      <c r="T1" s="954"/>
      <c r="U1" s="393"/>
    </row>
    <row r="2" spans="1:21" ht="16.5">
      <c r="A2" s="900" t="s">
        <v>244</v>
      </c>
      <c r="B2" s="900"/>
      <c r="C2" s="900"/>
      <c r="D2" s="900"/>
      <c r="E2" s="901" t="s">
        <v>34</v>
      </c>
      <c r="F2" s="901"/>
      <c r="G2" s="901"/>
      <c r="H2" s="901"/>
      <c r="I2" s="901"/>
      <c r="J2" s="901"/>
      <c r="K2" s="901"/>
      <c r="L2" s="901"/>
      <c r="M2" s="901"/>
      <c r="N2" s="901"/>
      <c r="O2" s="901"/>
      <c r="P2" s="901"/>
      <c r="Q2" s="964" t="s">
        <v>520</v>
      </c>
      <c r="R2" s="964"/>
      <c r="S2" s="964"/>
      <c r="T2" s="964"/>
      <c r="U2" s="393"/>
    </row>
    <row r="3" spans="1:21" ht="16.5">
      <c r="A3" s="900" t="s">
        <v>245</v>
      </c>
      <c r="B3" s="900"/>
      <c r="C3" s="900"/>
      <c r="D3" s="900"/>
      <c r="E3" s="902" t="str">
        <f>'Thong tin'!B3</f>
        <v>04 tháng / năm 2020</v>
      </c>
      <c r="F3" s="952"/>
      <c r="G3" s="952"/>
      <c r="H3" s="952"/>
      <c r="I3" s="952"/>
      <c r="J3" s="952"/>
      <c r="K3" s="952"/>
      <c r="L3" s="952"/>
      <c r="M3" s="952"/>
      <c r="N3" s="952"/>
      <c r="O3" s="952"/>
      <c r="P3" s="952"/>
      <c r="Q3" s="954" t="s">
        <v>446</v>
      </c>
      <c r="R3" s="954"/>
      <c r="S3" s="954"/>
      <c r="T3" s="954"/>
      <c r="U3" s="393"/>
    </row>
    <row r="4" spans="1:21" ht="15.75">
      <c r="A4" s="394" t="s">
        <v>519</v>
      </c>
      <c r="B4" s="394"/>
      <c r="C4" s="394"/>
      <c r="D4" s="394"/>
      <c r="E4" s="394"/>
      <c r="F4" s="394"/>
      <c r="G4" s="394"/>
      <c r="H4" s="394"/>
      <c r="I4" s="394"/>
      <c r="J4" s="394"/>
      <c r="K4" s="394"/>
      <c r="L4" s="394"/>
      <c r="M4" s="394"/>
      <c r="N4" s="394"/>
      <c r="O4" s="432"/>
      <c r="P4" s="432"/>
      <c r="Q4" s="964" t="s">
        <v>518</v>
      </c>
      <c r="R4" s="964"/>
      <c r="S4" s="964"/>
      <c r="T4" s="964"/>
      <c r="U4" s="393"/>
    </row>
    <row r="5" spans="1:21" ht="15.75">
      <c r="A5" s="393"/>
      <c r="B5" s="431"/>
      <c r="C5" s="431"/>
      <c r="D5" s="393"/>
      <c r="E5" s="393"/>
      <c r="F5" s="393"/>
      <c r="G5" s="393"/>
      <c r="H5" s="393"/>
      <c r="I5" s="393"/>
      <c r="J5" s="393"/>
      <c r="K5" s="393"/>
      <c r="L5" s="393"/>
      <c r="M5" s="393"/>
      <c r="N5" s="393"/>
      <c r="O5" s="393"/>
      <c r="P5" s="393"/>
      <c r="Q5" s="949" t="s">
        <v>429</v>
      </c>
      <c r="R5" s="949"/>
      <c r="S5" s="949"/>
      <c r="T5" s="949"/>
      <c r="U5" s="393"/>
    </row>
    <row r="6" spans="1:21" ht="15.75" customHeight="1">
      <c r="A6" s="975" t="s">
        <v>57</v>
      </c>
      <c r="B6" s="975"/>
      <c r="C6" s="966" t="s">
        <v>125</v>
      </c>
      <c r="D6" s="967"/>
      <c r="E6" s="968"/>
      <c r="F6" s="981" t="s">
        <v>101</v>
      </c>
      <c r="G6" s="950" t="s">
        <v>126</v>
      </c>
      <c r="H6" s="977" t="s">
        <v>102</v>
      </c>
      <c r="I6" s="978"/>
      <c r="J6" s="978"/>
      <c r="K6" s="978"/>
      <c r="L6" s="978"/>
      <c r="M6" s="978"/>
      <c r="N6" s="978"/>
      <c r="O6" s="978"/>
      <c r="P6" s="978"/>
      <c r="Q6" s="978"/>
      <c r="R6" s="979"/>
      <c r="S6" s="960" t="s">
        <v>249</v>
      </c>
      <c r="T6" s="959" t="s">
        <v>522</v>
      </c>
      <c r="U6" s="393"/>
    </row>
    <row r="7" spans="1:21" ht="15.75">
      <c r="A7" s="975"/>
      <c r="B7" s="975"/>
      <c r="C7" s="960" t="s">
        <v>42</v>
      </c>
      <c r="D7" s="956" t="s">
        <v>7</v>
      </c>
      <c r="E7" s="969"/>
      <c r="F7" s="982"/>
      <c r="G7" s="953"/>
      <c r="H7" s="950" t="s">
        <v>31</v>
      </c>
      <c r="I7" s="956" t="s">
        <v>103</v>
      </c>
      <c r="J7" s="957"/>
      <c r="K7" s="957"/>
      <c r="L7" s="957"/>
      <c r="M7" s="957"/>
      <c r="N7" s="957"/>
      <c r="O7" s="957"/>
      <c r="P7" s="957"/>
      <c r="Q7" s="958"/>
      <c r="R7" s="969" t="s">
        <v>127</v>
      </c>
      <c r="S7" s="953"/>
      <c r="T7" s="959"/>
      <c r="U7" s="393"/>
    </row>
    <row r="8" spans="1:21" ht="15.75">
      <c r="A8" s="975"/>
      <c r="B8" s="975"/>
      <c r="C8" s="953"/>
      <c r="D8" s="972"/>
      <c r="E8" s="971"/>
      <c r="F8" s="982"/>
      <c r="G8" s="953"/>
      <c r="H8" s="953"/>
      <c r="I8" s="950" t="s">
        <v>31</v>
      </c>
      <c r="J8" s="961" t="s">
        <v>7</v>
      </c>
      <c r="K8" s="962"/>
      <c r="L8" s="962"/>
      <c r="M8" s="962"/>
      <c r="N8" s="962"/>
      <c r="O8" s="962"/>
      <c r="P8" s="962"/>
      <c r="Q8" s="963"/>
      <c r="R8" s="970"/>
      <c r="S8" s="953"/>
      <c r="T8" s="959"/>
      <c r="U8" s="393"/>
    </row>
    <row r="9" spans="1:21" ht="15.75">
      <c r="A9" s="975"/>
      <c r="B9" s="975"/>
      <c r="C9" s="953"/>
      <c r="D9" s="960" t="s">
        <v>128</v>
      </c>
      <c r="E9" s="960" t="s">
        <v>129</v>
      </c>
      <c r="F9" s="982"/>
      <c r="G9" s="953"/>
      <c r="H9" s="953"/>
      <c r="I9" s="953"/>
      <c r="J9" s="963" t="s">
        <v>130</v>
      </c>
      <c r="K9" s="959" t="s">
        <v>131</v>
      </c>
      <c r="L9" s="959" t="s">
        <v>123</v>
      </c>
      <c r="M9" s="955" t="s">
        <v>105</v>
      </c>
      <c r="N9" s="950" t="s">
        <v>132</v>
      </c>
      <c r="O9" s="950" t="s">
        <v>108</v>
      </c>
      <c r="P9" s="950" t="s">
        <v>250</v>
      </c>
      <c r="Q9" s="950" t="s">
        <v>111</v>
      </c>
      <c r="R9" s="970"/>
      <c r="S9" s="953"/>
      <c r="T9" s="959"/>
      <c r="U9" s="479"/>
    </row>
    <row r="10" spans="1:21" ht="15.75">
      <c r="A10" s="975"/>
      <c r="B10" s="975"/>
      <c r="C10" s="951"/>
      <c r="D10" s="951"/>
      <c r="E10" s="951"/>
      <c r="F10" s="972"/>
      <c r="G10" s="951"/>
      <c r="H10" s="951"/>
      <c r="I10" s="951"/>
      <c r="J10" s="963"/>
      <c r="K10" s="959"/>
      <c r="L10" s="959"/>
      <c r="M10" s="955"/>
      <c r="N10" s="951"/>
      <c r="O10" s="951" t="s">
        <v>108</v>
      </c>
      <c r="P10" s="951" t="s">
        <v>250</v>
      </c>
      <c r="Q10" s="951" t="s">
        <v>111</v>
      </c>
      <c r="R10" s="971"/>
      <c r="S10" s="951"/>
      <c r="T10" s="959"/>
      <c r="U10" s="393"/>
    </row>
    <row r="11" spans="1:21" ht="15.75">
      <c r="A11" s="965" t="s">
        <v>6</v>
      </c>
      <c r="B11" s="965"/>
      <c r="C11" s="462" t="s">
        <v>43</v>
      </c>
      <c r="D11" s="462" t="s">
        <v>44</v>
      </c>
      <c r="E11" s="462" t="s">
        <v>49</v>
      </c>
      <c r="F11" s="462" t="s">
        <v>58</v>
      </c>
      <c r="G11" s="462" t="s">
        <v>59</v>
      </c>
      <c r="H11" s="462" t="s">
        <v>60</v>
      </c>
      <c r="I11" s="462" t="s">
        <v>61</v>
      </c>
      <c r="J11" s="462" t="s">
        <v>62</v>
      </c>
      <c r="K11" s="462" t="s">
        <v>63</v>
      </c>
      <c r="L11" s="462" t="s">
        <v>83</v>
      </c>
      <c r="M11" s="462" t="s">
        <v>84</v>
      </c>
      <c r="N11" s="462" t="s">
        <v>85</v>
      </c>
      <c r="O11" s="462" t="s">
        <v>86</v>
      </c>
      <c r="P11" s="462" t="s">
        <v>87</v>
      </c>
      <c r="Q11" s="462" t="s">
        <v>252</v>
      </c>
      <c r="R11" s="462" t="s">
        <v>516</v>
      </c>
      <c r="S11" s="462" t="s">
        <v>515</v>
      </c>
      <c r="T11" s="462" t="s">
        <v>514</v>
      </c>
      <c r="U11" s="393"/>
    </row>
    <row r="12" spans="1:21" ht="15.75">
      <c r="A12" s="980" t="s">
        <v>30</v>
      </c>
      <c r="B12" s="980"/>
      <c r="C12" s="461">
        <f>D12+E12</f>
        <v>955255940</v>
      </c>
      <c r="D12" s="461">
        <f aca="true" t="shared" si="0" ref="D12:L12">D13+D14</f>
        <v>706925899</v>
      </c>
      <c r="E12" s="461">
        <f t="shared" si="0"/>
        <v>248330041</v>
      </c>
      <c r="F12" s="461">
        <f t="shared" si="0"/>
        <v>18248895</v>
      </c>
      <c r="G12" s="461">
        <f t="shared" si="0"/>
        <v>56527</v>
      </c>
      <c r="H12" s="461">
        <f t="shared" si="0"/>
        <v>937007045</v>
      </c>
      <c r="I12" s="461">
        <f t="shared" si="0"/>
        <v>626454456</v>
      </c>
      <c r="J12" s="461">
        <f t="shared" si="0"/>
        <v>52484914</v>
      </c>
      <c r="K12" s="461">
        <f t="shared" si="0"/>
        <v>15211278</v>
      </c>
      <c r="L12" s="461">
        <f t="shared" si="0"/>
        <v>0</v>
      </c>
      <c r="M12" s="461">
        <f aca="true" t="shared" si="1" ref="M12:S12">M13+M14</f>
        <v>543024596</v>
      </c>
      <c r="N12" s="461">
        <f t="shared" si="1"/>
        <v>15218957</v>
      </c>
      <c r="O12" s="461">
        <f t="shared" si="1"/>
        <v>56600</v>
      </c>
      <c r="P12" s="461">
        <f t="shared" si="1"/>
        <v>0</v>
      </c>
      <c r="Q12" s="461">
        <f t="shared" si="1"/>
        <v>458111</v>
      </c>
      <c r="R12" s="461">
        <f t="shared" si="1"/>
        <v>310552589</v>
      </c>
      <c r="S12" s="461">
        <f t="shared" si="1"/>
        <v>869310853</v>
      </c>
      <c r="T12" s="460">
        <f aca="true" t="shared" si="2" ref="T12:T23">(((J12+K12+L12))/I12)*100</f>
        <v>10.80624319160402</v>
      </c>
      <c r="U12" s="438"/>
    </row>
    <row r="13" spans="1:22" ht="15.75">
      <c r="A13" s="463" t="s">
        <v>0</v>
      </c>
      <c r="B13" s="464" t="s">
        <v>445</v>
      </c>
      <c r="C13" s="461">
        <f>'07'!C12</f>
        <v>130835091</v>
      </c>
      <c r="D13" s="461">
        <f>'07'!D12</f>
        <v>100272090</v>
      </c>
      <c r="E13" s="461">
        <f>'07'!E12</f>
        <v>30563001</v>
      </c>
      <c r="F13" s="461">
        <f>'07'!F12</f>
        <v>300</v>
      </c>
      <c r="G13" s="461">
        <f>'07'!G12</f>
        <v>28263</v>
      </c>
      <c r="H13" s="461">
        <f>'07'!H12</f>
        <v>130834791</v>
      </c>
      <c r="I13" s="461">
        <f>'07'!I12</f>
        <v>80835177</v>
      </c>
      <c r="J13" s="461">
        <f>'07'!J12</f>
        <v>5469697</v>
      </c>
      <c r="K13" s="461">
        <f>'07'!K12</f>
        <v>8260005</v>
      </c>
      <c r="L13" s="461">
        <f>'07'!L12</f>
        <v>0</v>
      </c>
      <c r="M13" s="461">
        <f>'07'!M12</f>
        <v>66260154</v>
      </c>
      <c r="N13" s="461">
        <f>'07'!N12</f>
        <v>633931</v>
      </c>
      <c r="O13" s="461">
        <f>'07'!O12</f>
        <v>23750</v>
      </c>
      <c r="P13" s="461">
        <f>'07'!P12</f>
        <v>0</v>
      </c>
      <c r="Q13" s="461">
        <f>'07'!Q12</f>
        <v>187640</v>
      </c>
      <c r="R13" s="461">
        <f>'07'!R12</f>
        <v>49999614</v>
      </c>
      <c r="S13" s="461">
        <f>'07'!S12</f>
        <v>117105089</v>
      </c>
      <c r="T13" s="460">
        <f t="shared" si="2"/>
        <v>16.984810956744738</v>
      </c>
      <c r="U13" s="517">
        <f aca="true" t="shared" si="3" ref="U13:U23">C13-(F13+G13+H13)</f>
        <v>-28263</v>
      </c>
      <c r="V13" s="518"/>
    </row>
    <row r="14" spans="1:22" ht="15.75">
      <c r="A14" s="463" t="s">
        <v>1</v>
      </c>
      <c r="B14" s="464" t="s">
        <v>17</v>
      </c>
      <c r="C14" s="461">
        <f>SUM(C15:C23)</f>
        <v>824420849</v>
      </c>
      <c r="D14" s="461">
        <f>SUM(D15:D23)</f>
        <v>606653809</v>
      </c>
      <c r="E14" s="461">
        <f>SUM(E15:E23)</f>
        <v>217767040</v>
      </c>
      <c r="F14" s="461">
        <f>SUM(F15:F23)</f>
        <v>18248595</v>
      </c>
      <c r="G14" s="461">
        <f>SUM(G15:G23)</f>
        <v>28264</v>
      </c>
      <c r="H14" s="461">
        <f>I14+R14</f>
        <v>806172254</v>
      </c>
      <c r="I14" s="461">
        <f>SUM(J14:Q14)</f>
        <v>545619279</v>
      </c>
      <c r="J14" s="461">
        <f aca="true" t="shared" si="4" ref="J14:R14">SUM(J15:J23)</f>
        <v>47015217</v>
      </c>
      <c r="K14" s="461">
        <f t="shared" si="4"/>
        <v>6951273</v>
      </c>
      <c r="L14" s="461">
        <f t="shared" si="4"/>
        <v>0</v>
      </c>
      <c r="M14" s="461">
        <f t="shared" si="4"/>
        <v>476764442</v>
      </c>
      <c r="N14" s="461">
        <f t="shared" si="4"/>
        <v>14585026</v>
      </c>
      <c r="O14" s="461">
        <f t="shared" si="4"/>
        <v>32850</v>
      </c>
      <c r="P14" s="461">
        <f t="shared" si="4"/>
        <v>0</v>
      </c>
      <c r="Q14" s="461">
        <f t="shared" si="4"/>
        <v>270471</v>
      </c>
      <c r="R14" s="461">
        <f t="shared" si="4"/>
        <v>260552975</v>
      </c>
      <c r="S14" s="461">
        <f>SUM(M14:R14)</f>
        <v>752205764</v>
      </c>
      <c r="T14" s="460">
        <f t="shared" si="2"/>
        <v>9.890869343713202</v>
      </c>
      <c r="U14" s="517">
        <f t="shared" si="3"/>
        <v>-28264</v>
      </c>
      <c r="V14" s="518"/>
    </row>
    <row r="15" spans="1:22" ht="15.75">
      <c r="A15" s="465" t="s">
        <v>43</v>
      </c>
      <c r="B15" s="466" t="s">
        <v>444</v>
      </c>
      <c r="C15" s="461">
        <f>'07'!C23</f>
        <v>182068742</v>
      </c>
      <c r="D15" s="461">
        <f>'07'!D23</f>
        <v>146043059</v>
      </c>
      <c r="E15" s="461">
        <f>'07'!E23</f>
        <v>36025683</v>
      </c>
      <c r="F15" s="461">
        <f>'07'!F23</f>
        <v>16520079</v>
      </c>
      <c r="G15" s="461">
        <f>'07'!G23</f>
        <v>28264</v>
      </c>
      <c r="H15" s="461">
        <f>'07'!H23</f>
        <v>165548663</v>
      </c>
      <c r="I15" s="461">
        <f>'07'!I23</f>
        <v>80698658</v>
      </c>
      <c r="J15" s="461">
        <f>'07'!J23</f>
        <v>15078014</v>
      </c>
      <c r="K15" s="461">
        <f>'07'!K23</f>
        <v>786026</v>
      </c>
      <c r="L15" s="461">
        <f>'07'!L23</f>
        <v>0</v>
      </c>
      <c r="M15" s="461">
        <f>'07'!M23</f>
        <v>63388113</v>
      </c>
      <c r="N15" s="461">
        <f>'07'!N23</f>
        <v>1176034</v>
      </c>
      <c r="O15" s="461">
        <f>'07'!O23</f>
        <v>0</v>
      </c>
      <c r="P15" s="461">
        <f>'07'!P23</f>
        <v>0</v>
      </c>
      <c r="Q15" s="461">
        <f>'07'!Q23</f>
        <v>270471</v>
      </c>
      <c r="R15" s="461">
        <f>'07'!R23</f>
        <v>84850005</v>
      </c>
      <c r="S15" s="461">
        <f>'07'!S23</f>
        <v>149684623</v>
      </c>
      <c r="T15" s="460">
        <f t="shared" si="2"/>
        <v>19.658369040040295</v>
      </c>
      <c r="U15" s="517">
        <f t="shared" si="3"/>
        <v>-28264</v>
      </c>
      <c r="V15" s="518"/>
    </row>
    <row r="16" spans="1:22" ht="15.75">
      <c r="A16" s="465" t="s">
        <v>44</v>
      </c>
      <c r="B16" s="467" t="s">
        <v>443</v>
      </c>
      <c r="C16" s="461">
        <f>'07'!C31</f>
        <v>88835623</v>
      </c>
      <c r="D16" s="461">
        <f>'07'!D31</f>
        <v>70734376</v>
      </c>
      <c r="E16" s="461">
        <f>'07'!E31</f>
        <v>18101247</v>
      </c>
      <c r="F16" s="461">
        <f>'07'!F31</f>
        <v>1670664</v>
      </c>
      <c r="G16" s="461">
        <f>'07'!G31</f>
        <v>0</v>
      </c>
      <c r="H16" s="461">
        <f>'07'!H31</f>
        <v>87164959</v>
      </c>
      <c r="I16" s="461">
        <f>'07'!I31</f>
        <v>68284072</v>
      </c>
      <c r="J16" s="461">
        <f>'07'!J31</f>
        <v>3401172</v>
      </c>
      <c r="K16" s="461">
        <f>'07'!K31</f>
        <v>520213</v>
      </c>
      <c r="L16" s="461">
        <f>'07'!L31</f>
        <v>0</v>
      </c>
      <c r="M16" s="461">
        <f>'07'!M31</f>
        <v>64362687</v>
      </c>
      <c r="N16" s="461">
        <f>'07'!N31</f>
        <v>0</v>
      </c>
      <c r="O16" s="461">
        <f>'07'!O31</f>
        <v>0</v>
      </c>
      <c r="P16" s="461">
        <f>'07'!P31</f>
        <v>0</v>
      </c>
      <c r="Q16" s="461">
        <f>'07'!Q31</f>
        <v>0</v>
      </c>
      <c r="R16" s="461">
        <f>'07'!R31</f>
        <v>18880887</v>
      </c>
      <c r="S16" s="461">
        <f>'07'!S31</f>
        <v>83243574</v>
      </c>
      <c r="T16" s="460">
        <f t="shared" si="2"/>
        <v>5.742752131126568</v>
      </c>
      <c r="U16" s="517">
        <f t="shared" si="3"/>
        <v>0</v>
      </c>
      <c r="V16" s="518"/>
    </row>
    <row r="17" spans="1:22" ht="15.75">
      <c r="A17" s="465" t="s">
        <v>49</v>
      </c>
      <c r="B17" s="466" t="s">
        <v>442</v>
      </c>
      <c r="C17" s="461">
        <f>'07'!C37</f>
        <v>51137698</v>
      </c>
      <c r="D17" s="461">
        <f>'07'!D37</f>
        <v>40482002</v>
      </c>
      <c r="E17" s="461">
        <f>'07'!E37</f>
        <v>10655696</v>
      </c>
      <c r="F17" s="461">
        <f>'07'!F37</f>
        <v>0</v>
      </c>
      <c r="G17" s="461">
        <f>'07'!G37</f>
        <v>0</v>
      </c>
      <c r="H17" s="461">
        <f>'07'!H37</f>
        <v>51137698</v>
      </c>
      <c r="I17" s="461">
        <f>'07'!I37</f>
        <v>25145005</v>
      </c>
      <c r="J17" s="461">
        <f>'07'!J37</f>
        <v>3426455</v>
      </c>
      <c r="K17" s="461">
        <f>'07'!K37</f>
        <v>1141438</v>
      </c>
      <c r="L17" s="461">
        <f>'07'!L37</f>
        <v>0</v>
      </c>
      <c r="M17" s="461">
        <f>'07'!M37</f>
        <v>19937771</v>
      </c>
      <c r="N17" s="461">
        <f>'07'!N37</f>
        <v>639341</v>
      </c>
      <c r="O17" s="461">
        <f>'07'!O37</f>
        <v>0</v>
      </c>
      <c r="P17" s="461">
        <f>'07'!P37</f>
        <v>0</v>
      </c>
      <c r="Q17" s="461">
        <f>'07'!Q37</f>
        <v>0</v>
      </c>
      <c r="R17" s="461">
        <f>'07'!R37</f>
        <v>25992693</v>
      </c>
      <c r="S17" s="461">
        <f>'07'!S37</f>
        <v>46569805</v>
      </c>
      <c r="T17" s="460">
        <f t="shared" si="2"/>
        <v>18.16620438134731</v>
      </c>
      <c r="U17" s="517">
        <f t="shared" si="3"/>
        <v>0</v>
      </c>
      <c r="V17" s="518"/>
    </row>
    <row r="18" spans="1:22" ht="15.75">
      <c r="A18" s="465" t="s">
        <v>58</v>
      </c>
      <c r="B18" s="466" t="s">
        <v>441</v>
      </c>
      <c r="C18" s="461">
        <f>'07'!C43</f>
        <v>33794970</v>
      </c>
      <c r="D18" s="461">
        <f>'07'!D43</f>
        <v>27522167</v>
      </c>
      <c r="E18" s="461">
        <f>'07'!E43</f>
        <v>6272803</v>
      </c>
      <c r="F18" s="461">
        <f>'07'!F43</f>
        <v>0</v>
      </c>
      <c r="G18" s="461">
        <f>'07'!G43</f>
        <v>0</v>
      </c>
      <c r="H18" s="461">
        <f>'07'!H43</f>
        <v>33794970</v>
      </c>
      <c r="I18" s="461">
        <f>'07'!I43</f>
        <v>21223837</v>
      </c>
      <c r="J18" s="461">
        <f>'07'!J43</f>
        <v>2452441</v>
      </c>
      <c r="K18" s="461">
        <f>'07'!K43</f>
        <v>184385</v>
      </c>
      <c r="L18" s="461">
        <f>'07'!L43</f>
        <v>0</v>
      </c>
      <c r="M18" s="461">
        <f>'07'!M43</f>
        <v>18587011</v>
      </c>
      <c r="N18" s="461">
        <f>'07'!N43</f>
        <v>0</v>
      </c>
      <c r="O18" s="461">
        <f>'07'!O43</f>
        <v>0</v>
      </c>
      <c r="P18" s="461">
        <f>'07'!P43</f>
        <v>0</v>
      </c>
      <c r="Q18" s="461">
        <f>'07'!Q43</f>
        <v>0</v>
      </c>
      <c r="R18" s="461">
        <f>'07'!R43</f>
        <v>12571133</v>
      </c>
      <c r="S18" s="461">
        <f>'07'!S43</f>
        <v>31158144</v>
      </c>
      <c r="T18" s="460">
        <f t="shared" si="2"/>
        <v>12.42388923360088</v>
      </c>
      <c r="U18" s="517">
        <f t="shared" si="3"/>
        <v>0</v>
      </c>
      <c r="V18" s="518"/>
    </row>
    <row r="19" spans="1:22" ht="15.75">
      <c r="A19" s="465" t="s">
        <v>59</v>
      </c>
      <c r="B19" s="466" t="s">
        <v>440</v>
      </c>
      <c r="C19" s="461">
        <f>'07'!C48</f>
        <v>40570171</v>
      </c>
      <c r="D19" s="461">
        <f>'07'!D48</f>
        <v>31249002</v>
      </c>
      <c r="E19" s="461">
        <f>'07'!E48</f>
        <v>9321169</v>
      </c>
      <c r="F19" s="461">
        <f>'07'!F48</f>
        <v>45400</v>
      </c>
      <c r="G19" s="461">
        <f>'07'!G48</f>
        <v>0</v>
      </c>
      <c r="H19" s="461">
        <f>'07'!H48</f>
        <v>40524771</v>
      </c>
      <c r="I19" s="461">
        <f>'07'!I48</f>
        <v>25377402</v>
      </c>
      <c r="J19" s="461">
        <f>'07'!J48</f>
        <v>1543394</v>
      </c>
      <c r="K19" s="461">
        <f>'07'!K48</f>
        <v>912617</v>
      </c>
      <c r="L19" s="461">
        <f>'07'!L48</f>
        <v>0</v>
      </c>
      <c r="M19" s="461">
        <f>'07'!M48</f>
        <v>22520401</v>
      </c>
      <c r="N19" s="461">
        <f>'07'!N48</f>
        <v>400990</v>
      </c>
      <c r="O19" s="461">
        <f>'07'!O48</f>
        <v>0</v>
      </c>
      <c r="P19" s="461">
        <f>'07'!P48</f>
        <v>0</v>
      </c>
      <c r="Q19" s="461">
        <f>'07'!Q48</f>
        <v>0</v>
      </c>
      <c r="R19" s="461">
        <f>'07'!R48</f>
        <v>15147369</v>
      </c>
      <c r="S19" s="461">
        <f>'07'!S48</f>
        <v>38068760</v>
      </c>
      <c r="T19" s="460">
        <f t="shared" si="2"/>
        <v>9.67794496851963</v>
      </c>
      <c r="U19" s="517">
        <f t="shared" si="3"/>
        <v>0</v>
      </c>
      <c r="V19" s="518"/>
    </row>
    <row r="20" spans="1:22" ht="15.75">
      <c r="A20" s="465" t="s">
        <v>60</v>
      </c>
      <c r="B20" s="466" t="s">
        <v>439</v>
      </c>
      <c r="C20" s="461">
        <f>'07'!C54</f>
        <v>81465002</v>
      </c>
      <c r="D20" s="461">
        <f>'07'!D54</f>
        <v>68156095</v>
      </c>
      <c r="E20" s="461">
        <f>'07'!E54</f>
        <v>13308907</v>
      </c>
      <c r="F20" s="461">
        <f>'07'!F54</f>
        <v>0</v>
      </c>
      <c r="G20" s="461">
        <f>'07'!G54</f>
        <v>0</v>
      </c>
      <c r="H20" s="461">
        <f>'07'!H54</f>
        <v>81465002</v>
      </c>
      <c r="I20" s="461">
        <f>'07'!I54</f>
        <v>53279440</v>
      </c>
      <c r="J20" s="461">
        <f>'07'!J54</f>
        <v>4663753</v>
      </c>
      <c r="K20" s="461">
        <f>'07'!K54</f>
        <v>1551230</v>
      </c>
      <c r="L20" s="461">
        <f>'07'!L54</f>
        <v>0</v>
      </c>
      <c r="M20" s="461">
        <f>'07'!M54</f>
        <v>47064457</v>
      </c>
      <c r="N20" s="461">
        <f>'07'!N54</f>
        <v>0</v>
      </c>
      <c r="O20" s="461">
        <f>'07'!O54</f>
        <v>0</v>
      </c>
      <c r="P20" s="461">
        <f>'07'!P54</f>
        <v>0</v>
      </c>
      <c r="Q20" s="461">
        <f>'07'!Q54</f>
        <v>0</v>
      </c>
      <c r="R20" s="461">
        <f>'07'!R54</f>
        <v>28185562</v>
      </c>
      <c r="S20" s="461">
        <f>'07'!S54</f>
        <v>75250019</v>
      </c>
      <c r="T20" s="460">
        <f t="shared" si="2"/>
        <v>11.664880486731843</v>
      </c>
      <c r="U20" s="517">
        <f t="shared" si="3"/>
        <v>0</v>
      </c>
      <c r="V20" s="518"/>
    </row>
    <row r="21" spans="1:22" ht="15.75">
      <c r="A21" s="465" t="s">
        <v>61</v>
      </c>
      <c r="B21" s="466" t="s">
        <v>438</v>
      </c>
      <c r="C21" s="461">
        <f>'07'!C61</f>
        <v>71900979</v>
      </c>
      <c r="D21" s="461">
        <f>'07'!D61</f>
        <v>46497444</v>
      </c>
      <c r="E21" s="461">
        <f>'07'!E61</f>
        <v>25403535</v>
      </c>
      <c r="F21" s="461">
        <f>'07'!F61</f>
        <v>2852</v>
      </c>
      <c r="G21" s="461">
        <f>'07'!G61</f>
        <v>0</v>
      </c>
      <c r="H21" s="461">
        <f>'07'!H61</f>
        <v>71898127</v>
      </c>
      <c r="I21" s="461">
        <f>'07'!I61</f>
        <v>51480987</v>
      </c>
      <c r="J21" s="461">
        <f>'07'!J61</f>
        <v>2527031</v>
      </c>
      <c r="K21" s="461">
        <f>'07'!K61</f>
        <v>492973</v>
      </c>
      <c r="L21" s="461">
        <f>'07'!L61</f>
        <v>0</v>
      </c>
      <c r="M21" s="461">
        <f>'07'!M61</f>
        <v>48458121</v>
      </c>
      <c r="N21" s="461">
        <f>'07'!N61</f>
        <v>2862</v>
      </c>
      <c r="O21" s="461">
        <f>'07'!O61</f>
        <v>0</v>
      </c>
      <c r="P21" s="461">
        <f>'07'!P61</f>
        <v>0</v>
      </c>
      <c r="Q21" s="461">
        <f>'07'!Q61</f>
        <v>0</v>
      </c>
      <c r="R21" s="461">
        <f>'07'!R61</f>
        <v>20417140</v>
      </c>
      <c r="S21" s="461">
        <f>'07'!S61</f>
        <v>68878123</v>
      </c>
      <c r="T21" s="460">
        <f t="shared" si="2"/>
        <v>5.8662511656973475</v>
      </c>
      <c r="U21" s="517">
        <f t="shared" si="3"/>
        <v>0</v>
      </c>
      <c r="V21" s="518"/>
    </row>
    <row r="22" spans="1:22" ht="15.75">
      <c r="A22" s="465" t="s">
        <v>62</v>
      </c>
      <c r="B22" s="466" t="s">
        <v>437</v>
      </c>
      <c r="C22" s="461">
        <f>'07'!C67</f>
        <v>163266156</v>
      </c>
      <c r="D22" s="461">
        <f>'07'!D67</f>
        <v>117011258</v>
      </c>
      <c r="E22" s="461">
        <f>'07'!E67</f>
        <v>46254898</v>
      </c>
      <c r="F22" s="461">
        <f>'07'!F67</f>
        <v>0</v>
      </c>
      <c r="G22" s="461">
        <f>'07'!G67</f>
        <v>0</v>
      </c>
      <c r="H22" s="461">
        <f>'07'!H67</f>
        <v>163266156</v>
      </c>
      <c r="I22" s="461">
        <f>'07'!I67</f>
        <v>135205748</v>
      </c>
      <c r="J22" s="461">
        <f>'07'!J67</f>
        <v>10247191</v>
      </c>
      <c r="K22" s="461">
        <f>'07'!K67</f>
        <v>975300</v>
      </c>
      <c r="L22" s="461">
        <f>'07'!L67</f>
        <v>0</v>
      </c>
      <c r="M22" s="461">
        <f>'07'!M67</f>
        <v>123950407</v>
      </c>
      <c r="N22" s="461">
        <f>'07'!N67</f>
        <v>0</v>
      </c>
      <c r="O22" s="461">
        <f>'07'!O67</f>
        <v>32850</v>
      </c>
      <c r="P22" s="461">
        <f>'07'!P67</f>
        <v>0</v>
      </c>
      <c r="Q22" s="461">
        <f>'07'!Q67</f>
        <v>0</v>
      </c>
      <c r="R22" s="461">
        <f>'07'!R67</f>
        <v>28060408</v>
      </c>
      <c r="S22" s="461">
        <f>'07'!S67</f>
        <v>152043665</v>
      </c>
      <c r="T22" s="460">
        <f t="shared" si="2"/>
        <v>8.300306137872186</v>
      </c>
      <c r="U22" s="517">
        <f t="shared" si="3"/>
        <v>0</v>
      </c>
      <c r="V22" s="518"/>
    </row>
    <row r="23" spans="1:22" ht="15.75">
      <c r="A23" s="465" t="s">
        <v>63</v>
      </c>
      <c r="B23" s="466" t="s">
        <v>436</v>
      </c>
      <c r="C23" s="461">
        <f>'07'!C73</f>
        <v>111381508</v>
      </c>
      <c r="D23" s="461">
        <f>'07'!D73</f>
        <v>58958406</v>
      </c>
      <c r="E23" s="461">
        <f>'07'!E73</f>
        <v>52423102</v>
      </c>
      <c r="F23" s="461">
        <f>'07'!F73</f>
        <v>9600</v>
      </c>
      <c r="G23" s="461">
        <f>'07'!G73</f>
        <v>0</v>
      </c>
      <c r="H23" s="461">
        <f>'07'!H73</f>
        <v>111371908</v>
      </c>
      <c r="I23" s="461">
        <f>'07'!I73</f>
        <v>84924130</v>
      </c>
      <c r="J23" s="461">
        <f>'07'!J73</f>
        <v>3675766</v>
      </c>
      <c r="K23" s="461">
        <f>'07'!K73</f>
        <v>387091</v>
      </c>
      <c r="L23" s="461">
        <f>'07'!L73</f>
        <v>0</v>
      </c>
      <c r="M23" s="461">
        <f>'07'!M73</f>
        <v>68495474</v>
      </c>
      <c r="N23" s="461">
        <f>'07'!N73</f>
        <v>12365799</v>
      </c>
      <c r="O23" s="461">
        <f>'07'!O73</f>
        <v>0</v>
      </c>
      <c r="P23" s="461">
        <f>'07'!P73</f>
        <v>0</v>
      </c>
      <c r="Q23" s="461">
        <f>'07'!Q73</f>
        <v>0</v>
      </c>
      <c r="R23" s="461">
        <f>'07'!R73</f>
        <v>26447778</v>
      </c>
      <c r="S23" s="461">
        <f>'07'!S73</f>
        <v>107309051</v>
      </c>
      <c r="T23" s="460">
        <f t="shared" si="2"/>
        <v>4.7841019978656245</v>
      </c>
      <c r="U23" s="517">
        <f t="shared" si="3"/>
        <v>0</v>
      </c>
      <c r="V23" s="518"/>
    </row>
    <row r="24" spans="1:22" ht="16.5">
      <c r="A24" s="426"/>
      <c r="B24" s="426"/>
      <c r="C24" s="426"/>
      <c r="D24" s="426"/>
      <c r="E24" s="426"/>
      <c r="F24" s="425"/>
      <c r="G24" s="425"/>
      <c r="H24" s="425"/>
      <c r="I24" s="425"/>
      <c r="J24" s="425"/>
      <c r="K24" s="425"/>
      <c r="L24" s="425"/>
      <c r="M24" s="425"/>
      <c r="N24" s="976" t="str">
        <f>'Thong tin'!B8</f>
        <v>Trà Vinh, ngày 03 tháng 02 năm 2020</v>
      </c>
      <c r="O24" s="976"/>
      <c r="P24" s="976"/>
      <c r="Q24" s="976"/>
      <c r="R24" s="976"/>
      <c r="S24" s="976"/>
      <c r="T24" s="976"/>
      <c r="U24" s="395"/>
      <c r="V24" s="518"/>
    </row>
    <row r="25" spans="1:22" ht="16.5">
      <c r="A25" s="424"/>
      <c r="B25" s="974"/>
      <c r="C25" s="974"/>
      <c r="D25" s="974"/>
      <c r="E25" s="974"/>
      <c r="F25" s="434"/>
      <c r="G25" s="434"/>
      <c r="H25" s="434"/>
      <c r="I25" s="434"/>
      <c r="J25" s="434"/>
      <c r="K25" s="434"/>
      <c r="L25" s="434"/>
      <c r="M25" s="434"/>
      <c r="N25" s="434"/>
      <c r="O25" s="948" t="str">
        <f>'Thong tin'!B7</f>
        <v>PHÓ CỤC TRƯỞNG</v>
      </c>
      <c r="P25" s="948"/>
      <c r="Q25" s="948"/>
      <c r="R25" s="948"/>
      <c r="S25" s="948"/>
      <c r="T25" s="948"/>
      <c r="U25" s="395"/>
      <c r="V25" s="518"/>
    </row>
    <row r="26" spans="1:21" ht="16.5">
      <c r="A26" s="393"/>
      <c r="B26" s="974" t="s">
        <v>4</v>
      </c>
      <c r="C26" s="974"/>
      <c r="D26" s="974"/>
      <c r="E26" s="974"/>
      <c r="F26" s="396"/>
      <c r="G26" s="396"/>
      <c r="H26" s="396"/>
      <c r="I26" s="396"/>
      <c r="J26" s="396"/>
      <c r="K26" s="396"/>
      <c r="L26" s="396"/>
      <c r="M26" s="396"/>
      <c r="N26" s="396"/>
      <c r="O26" s="948"/>
      <c r="P26" s="948"/>
      <c r="Q26" s="948"/>
      <c r="R26" s="948"/>
      <c r="S26" s="948"/>
      <c r="T26" s="948"/>
      <c r="U26" s="393"/>
    </row>
    <row r="27" spans="1:21" ht="15.75">
      <c r="A27" s="393"/>
      <c r="B27" s="435"/>
      <c r="C27" s="435"/>
      <c r="D27" s="396"/>
      <c r="E27" s="396"/>
      <c r="F27" s="396"/>
      <c r="G27" s="396"/>
      <c r="H27" s="396"/>
      <c r="I27" s="396"/>
      <c r="J27" s="396"/>
      <c r="K27" s="396"/>
      <c r="L27" s="396"/>
      <c r="M27" s="396"/>
      <c r="N27" s="396"/>
      <c r="O27" s="396"/>
      <c r="P27" s="396"/>
      <c r="Q27" s="396"/>
      <c r="R27" s="396"/>
      <c r="S27" s="435"/>
      <c r="T27" s="435"/>
      <c r="U27" s="393"/>
    </row>
    <row r="28" spans="1:21" ht="15.75">
      <c r="A28" s="393"/>
      <c r="B28" s="435"/>
      <c r="C28" s="435"/>
      <c r="D28" s="396"/>
      <c r="E28" s="396"/>
      <c r="F28" s="396"/>
      <c r="G28" s="396"/>
      <c r="H28" s="396"/>
      <c r="I28" s="396"/>
      <c r="J28" s="396"/>
      <c r="K28" s="396"/>
      <c r="L28" s="396"/>
      <c r="M28" s="396"/>
      <c r="N28" s="396"/>
      <c r="O28" s="396"/>
      <c r="P28" s="396"/>
      <c r="Q28" s="396"/>
      <c r="R28" s="396"/>
      <c r="S28" s="435"/>
      <c r="T28" s="435"/>
      <c r="U28" s="393"/>
    </row>
    <row r="29" spans="1:21" ht="15.75">
      <c r="A29" s="422"/>
      <c r="B29" s="435"/>
      <c r="C29" s="435"/>
      <c r="D29" s="396"/>
      <c r="E29" s="396"/>
      <c r="F29" s="396"/>
      <c r="G29" s="396"/>
      <c r="H29" s="396"/>
      <c r="I29" s="396"/>
      <c r="J29" s="396"/>
      <c r="K29" s="396"/>
      <c r="L29" s="396"/>
      <c r="M29" s="396"/>
      <c r="N29" s="396"/>
      <c r="O29" s="396"/>
      <c r="P29" s="396"/>
      <c r="Q29" s="396"/>
      <c r="R29" s="396"/>
      <c r="S29" s="435"/>
      <c r="T29" s="435"/>
      <c r="U29" s="393"/>
    </row>
    <row r="30" spans="1:21" ht="15.75">
      <c r="A30" s="393"/>
      <c r="B30" s="973"/>
      <c r="C30" s="973"/>
      <c r="D30" s="973"/>
      <c r="E30" s="973"/>
      <c r="F30" s="973"/>
      <c r="G30" s="973"/>
      <c r="H30" s="973"/>
      <c r="I30" s="973"/>
      <c r="J30" s="973"/>
      <c r="K30" s="973"/>
      <c r="L30" s="973"/>
      <c r="M30" s="973"/>
      <c r="N30" s="973"/>
      <c r="O30" s="973"/>
      <c r="P30" s="973"/>
      <c r="Q30" s="396"/>
      <c r="R30" s="396"/>
      <c r="S30" s="435"/>
      <c r="T30" s="435"/>
      <c r="U30" s="433">
        <f>C12-(F12+G12+H12)</f>
        <v>-56527</v>
      </c>
    </row>
    <row r="31" spans="1:21" ht="15.75">
      <c r="A31" s="393"/>
      <c r="B31" s="973"/>
      <c r="C31" s="973"/>
      <c r="D31" s="973"/>
      <c r="E31" s="973"/>
      <c r="F31" s="973"/>
      <c r="G31" s="973"/>
      <c r="H31" s="973"/>
      <c r="I31" s="973"/>
      <c r="J31" s="973"/>
      <c r="K31" s="973"/>
      <c r="L31" s="973"/>
      <c r="M31" s="973"/>
      <c r="N31" s="973"/>
      <c r="O31" s="973"/>
      <c r="P31" s="973"/>
      <c r="Q31" s="396"/>
      <c r="R31" s="396"/>
      <c r="S31" s="435"/>
      <c r="T31" s="435"/>
      <c r="U31" s="393"/>
    </row>
    <row r="32" spans="1:21" ht="15.75">
      <c r="A32" s="393"/>
      <c r="B32" s="973"/>
      <c r="C32" s="973"/>
      <c r="D32" s="973"/>
      <c r="E32" s="973"/>
      <c r="F32" s="973"/>
      <c r="G32" s="973"/>
      <c r="H32" s="973"/>
      <c r="I32" s="973"/>
      <c r="J32" s="973"/>
      <c r="K32" s="973"/>
      <c r="L32" s="973"/>
      <c r="M32" s="973"/>
      <c r="N32" s="973"/>
      <c r="O32" s="973"/>
      <c r="P32" s="973"/>
      <c r="Q32" s="396"/>
      <c r="R32" s="396"/>
      <c r="S32" s="435"/>
      <c r="T32" s="435"/>
      <c r="U32" s="393"/>
    </row>
    <row r="33" spans="1:21" ht="15.75">
      <c r="A33" s="420"/>
      <c r="B33" s="942" t="s">
        <v>433</v>
      </c>
      <c r="C33" s="942"/>
      <c r="D33" s="942"/>
      <c r="E33" s="942"/>
      <c r="F33" s="436"/>
      <c r="G33" s="436"/>
      <c r="H33" s="436"/>
      <c r="I33" s="436"/>
      <c r="J33" s="436"/>
      <c r="K33" s="436"/>
      <c r="L33" s="436"/>
      <c r="M33" s="436"/>
      <c r="N33" s="436"/>
      <c r="O33" s="942" t="str">
        <f>'Thong tin'!B6</f>
        <v>Nguyễn Minh Khiêm</v>
      </c>
      <c r="P33" s="942"/>
      <c r="Q33" s="942"/>
      <c r="R33" s="942"/>
      <c r="S33" s="942"/>
      <c r="T33" s="942"/>
      <c r="U33" s="393"/>
    </row>
  </sheetData>
  <sheetProtection/>
  <mergeCells count="46">
    <mergeCell ref="B32:P32"/>
    <mergeCell ref="A12:B12"/>
    <mergeCell ref="B30:P30"/>
    <mergeCell ref="J9:J10"/>
    <mergeCell ref="B33:E33"/>
    <mergeCell ref="O33:T33"/>
    <mergeCell ref="F6:F10"/>
    <mergeCell ref="B26:E26"/>
    <mergeCell ref="O26:T26"/>
    <mergeCell ref="S6:S10"/>
    <mergeCell ref="B31:P31"/>
    <mergeCell ref="B25:E25"/>
    <mergeCell ref="O25:T25"/>
    <mergeCell ref="A6:B10"/>
    <mergeCell ref="T6:T10"/>
    <mergeCell ref="P9:P10"/>
    <mergeCell ref="H7:H10"/>
    <mergeCell ref="N24:T24"/>
    <mergeCell ref="H6:R6"/>
    <mergeCell ref="O9:O10"/>
    <mergeCell ref="N9:N10"/>
    <mergeCell ref="A11:B11"/>
    <mergeCell ref="C6:E6"/>
    <mergeCell ref="R7:R10"/>
    <mergeCell ref="E9:E10"/>
    <mergeCell ref="D7:E8"/>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 ref="I7:Q7"/>
    <mergeCell ref="K9:K10"/>
    <mergeCell ref="L9:L10"/>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X89"/>
  <sheetViews>
    <sheetView showZeros="0" view="pageBreakPreview" zoomScaleSheetLayoutView="100" zoomScalePageLayoutView="0" workbookViewId="0" topLeftCell="A8">
      <pane xSplit="2" ySplit="4" topLeftCell="E84" activePane="bottomRight" state="frozen"/>
      <selection pane="topLeft" activeCell="G53" sqref="F52:G53"/>
      <selection pane="topRight" activeCell="G53" sqref="F52:G53"/>
      <selection pane="bottomLeft" activeCell="G53" sqref="F52:G53"/>
      <selection pane="bottomRight" activeCell="P85" sqref="P85"/>
    </sheetView>
  </sheetViews>
  <sheetFormatPr defaultColWidth="9.00390625" defaultRowHeight="15.75"/>
  <cols>
    <col min="1" max="1" width="4.75390625" style="23" customWidth="1"/>
    <col min="2" max="2" width="16.375" style="23" customWidth="1"/>
    <col min="3" max="3" width="7.50390625" style="23" customWidth="1"/>
    <col min="4" max="4" width="6.375" style="23" customWidth="1"/>
    <col min="5" max="5" width="6.625" style="23" customWidth="1"/>
    <col min="6" max="6" width="5.25390625" style="23" customWidth="1"/>
    <col min="7" max="7" width="4.875" style="23" customWidth="1"/>
    <col min="8" max="9" width="8.00390625" style="23" customWidth="1"/>
    <col min="10" max="18" width="6.625" style="23" customWidth="1"/>
    <col min="19" max="19" width="8.125" style="23" customWidth="1"/>
    <col min="20" max="20" width="8.00390625" style="23" customWidth="1"/>
    <col min="21" max="21" width="6.625" style="23" customWidth="1"/>
    <col min="22" max="22" width="5.25390625" style="23" customWidth="1"/>
    <col min="23" max="23" width="6.375" style="23" customWidth="1"/>
    <col min="24" max="24" width="4.875" style="23" customWidth="1"/>
    <col min="25" max="16384" width="9.00390625" style="23" customWidth="1"/>
  </cols>
  <sheetData>
    <row r="1" spans="1:21" ht="20.25" customHeight="1">
      <c r="A1" s="408" t="s">
        <v>27</v>
      </c>
      <c r="B1" s="408"/>
      <c r="C1" s="408"/>
      <c r="E1" s="996" t="s">
        <v>66</v>
      </c>
      <c r="F1" s="996"/>
      <c r="G1" s="996"/>
      <c r="H1" s="996"/>
      <c r="I1" s="996"/>
      <c r="J1" s="996"/>
      <c r="K1" s="996"/>
      <c r="L1" s="996"/>
      <c r="M1" s="996"/>
      <c r="N1" s="996"/>
      <c r="O1" s="996"/>
      <c r="P1" s="404" t="s">
        <v>513</v>
      </c>
      <c r="Q1" s="404"/>
      <c r="R1" s="404"/>
      <c r="S1" s="404"/>
      <c r="T1" s="404"/>
      <c r="U1" s="404"/>
    </row>
    <row r="2" spans="1:21" ht="17.25" customHeight="1">
      <c r="A2" s="1000" t="s">
        <v>244</v>
      </c>
      <c r="B2" s="1000"/>
      <c r="C2" s="1000"/>
      <c r="D2" s="1000"/>
      <c r="E2" s="997" t="s">
        <v>34</v>
      </c>
      <c r="F2" s="997"/>
      <c r="G2" s="997"/>
      <c r="H2" s="997"/>
      <c r="I2" s="997"/>
      <c r="J2" s="997"/>
      <c r="K2" s="997"/>
      <c r="L2" s="997"/>
      <c r="M2" s="997"/>
      <c r="N2" s="997"/>
      <c r="O2" s="997"/>
      <c r="P2" s="984" t="str">
        <f>'Thong tin'!B4</f>
        <v>CTHADS TRÀ VINH</v>
      </c>
      <c r="Q2" s="984"/>
      <c r="R2" s="984"/>
      <c r="S2" s="984"/>
      <c r="T2" s="449"/>
      <c r="U2" s="449"/>
    </row>
    <row r="3" spans="1:21" ht="19.5" customHeight="1">
      <c r="A3" s="1000" t="s">
        <v>245</v>
      </c>
      <c r="B3" s="1000"/>
      <c r="C3" s="1000"/>
      <c r="D3" s="1000"/>
      <c r="E3" s="998" t="str">
        <f>'Thong tin'!B3</f>
        <v>04 tháng / năm 2020</v>
      </c>
      <c r="F3" s="998"/>
      <c r="G3" s="998"/>
      <c r="H3" s="998"/>
      <c r="I3" s="998"/>
      <c r="J3" s="998"/>
      <c r="K3" s="998"/>
      <c r="L3" s="998"/>
      <c r="M3" s="998"/>
      <c r="N3" s="998"/>
      <c r="O3" s="998"/>
      <c r="P3" s="404" t="s">
        <v>512</v>
      </c>
      <c r="Q3" s="408"/>
      <c r="R3" s="404"/>
      <c r="S3" s="404"/>
      <c r="T3" s="404"/>
      <c r="U3" s="404"/>
    </row>
    <row r="4" spans="1:21" ht="14.25" customHeight="1">
      <c r="A4" s="397" t="s">
        <v>124</v>
      </c>
      <c r="B4" s="408"/>
      <c r="C4" s="408"/>
      <c r="D4" s="408"/>
      <c r="E4" s="408"/>
      <c r="F4" s="408"/>
      <c r="G4" s="408"/>
      <c r="H4" s="408"/>
      <c r="I4" s="408"/>
      <c r="J4" s="408"/>
      <c r="K4" s="408"/>
      <c r="L4" s="408"/>
      <c r="M4" s="408"/>
      <c r="N4" s="407"/>
      <c r="O4" s="407"/>
      <c r="P4" s="994" t="s">
        <v>304</v>
      </c>
      <c r="Q4" s="994"/>
      <c r="R4" s="994"/>
      <c r="S4" s="994"/>
      <c r="T4" s="453"/>
      <c r="U4" s="453"/>
    </row>
    <row r="5" spans="2:21" ht="21.75" customHeight="1">
      <c r="B5" s="380"/>
      <c r="C5" s="380"/>
      <c r="Q5" s="406" t="s">
        <v>511</v>
      </c>
      <c r="R5" s="405"/>
      <c r="S5" s="405"/>
      <c r="T5" s="405"/>
      <c r="U5" s="405"/>
    </row>
    <row r="6" spans="1:21" ht="19.5" customHeight="1">
      <c r="A6" s="995" t="s">
        <v>57</v>
      </c>
      <c r="B6" s="995"/>
      <c r="C6" s="988" t="s">
        <v>125</v>
      </c>
      <c r="D6" s="988"/>
      <c r="E6" s="988"/>
      <c r="F6" s="993" t="s">
        <v>101</v>
      </c>
      <c r="G6" s="993" t="s">
        <v>126</v>
      </c>
      <c r="H6" s="985" t="s">
        <v>102</v>
      </c>
      <c r="I6" s="985"/>
      <c r="J6" s="985"/>
      <c r="K6" s="985"/>
      <c r="L6" s="985"/>
      <c r="M6" s="985"/>
      <c r="N6" s="985"/>
      <c r="O6" s="985"/>
      <c r="P6" s="985"/>
      <c r="Q6" s="985"/>
      <c r="R6" s="988" t="s">
        <v>249</v>
      </c>
      <c r="S6" s="988" t="s">
        <v>510</v>
      </c>
      <c r="T6" s="457"/>
      <c r="U6" s="457"/>
    </row>
    <row r="7" spans="1:21" s="404" customFormat="1" ht="27" customHeight="1">
      <c r="A7" s="995"/>
      <c r="B7" s="995"/>
      <c r="C7" s="988" t="s">
        <v>42</v>
      </c>
      <c r="D7" s="988" t="s">
        <v>7</v>
      </c>
      <c r="E7" s="988"/>
      <c r="F7" s="993"/>
      <c r="G7" s="993"/>
      <c r="H7" s="993" t="s">
        <v>102</v>
      </c>
      <c r="I7" s="988" t="s">
        <v>103</v>
      </c>
      <c r="J7" s="988"/>
      <c r="K7" s="988"/>
      <c r="L7" s="988"/>
      <c r="M7" s="988"/>
      <c r="N7" s="988"/>
      <c r="O7" s="988"/>
      <c r="P7" s="988"/>
      <c r="Q7" s="993" t="s">
        <v>112</v>
      </c>
      <c r="R7" s="988"/>
      <c r="S7" s="988"/>
      <c r="T7" s="983" t="s">
        <v>525</v>
      </c>
      <c r="U7" s="983" t="s">
        <v>526</v>
      </c>
    </row>
    <row r="8" spans="1:21" ht="21.75" customHeight="1">
      <c r="A8" s="995"/>
      <c r="B8" s="995"/>
      <c r="C8" s="988"/>
      <c r="D8" s="988" t="s">
        <v>128</v>
      </c>
      <c r="E8" s="988" t="s">
        <v>129</v>
      </c>
      <c r="F8" s="993"/>
      <c r="G8" s="993"/>
      <c r="H8" s="993"/>
      <c r="I8" s="993" t="s">
        <v>509</v>
      </c>
      <c r="J8" s="988" t="s">
        <v>7</v>
      </c>
      <c r="K8" s="988"/>
      <c r="L8" s="988"/>
      <c r="M8" s="988"/>
      <c r="N8" s="988"/>
      <c r="O8" s="988"/>
      <c r="P8" s="988"/>
      <c r="Q8" s="993"/>
      <c r="R8" s="988"/>
      <c r="S8" s="988"/>
      <c r="T8" s="983"/>
      <c r="U8" s="983"/>
    </row>
    <row r="9" spans="1:21" ht="84" customHeight="1">
      <c r="A9" s="995"/>
      <c r="B9" s="995"/>
      <c r="C9" s="988"/>
      <c r="D9" s="988"/>
      <c r="E9" s="988"/>
      <c r="F9" s="993"/>
      <c r="G9" s="993"/>
      <c r="H9" s="993"/>
      <c r="I9" s="993"/>
      <c r="J9" s="457" t="s">
        <v>130</v>
      </c>
      <c r="K9" s="457" t="s">
        <v>131</v>
      </c>
      <c r="L9" s="458" t="s">
        <v>105</v>
      </c>
      <c r="M9" s="458" t="s">
        <v>132</v>
      </c>
      <c r="N9" s="458" t="s">
        <v>108</v>
      </c>
      <c r="O9" s="458" t="s">
        <v>250</v>
      </c>
      <c r="P9" s="458" t="s">
        <v>111</v>
      </c>
      <c r="Q9" s="993"/>
      <c r="R9" s="988"/>
      <c r="S9" s="988"/>
      <c r="T9" s="983"/>
      <c r="U9" s="983"/>
    </row>
    <row r="10" spans="1:24" ht="15" customHeight="1">
      <c r="A10" s="999" t="s">
        <v>6</v>
      </c>
      <c r="B10" s="999"/>
      <c r="C10" s="530">
        <v>1</v>
      </c>
      <c r="D10" s="530">
        <v>2</v>
      </c>
      <c r="E10" s="530">
        <v>3</v>
      </c>
      <c r="F10" s="530">
        <v>4</v>
      </c>
      <c r="G10" s="530">
        <v>5</v>
      </c>
      <c r="H10" s="530">
        <v>6</v>
      </c>
      <c r="I10" s="530">
        <v>7</v>
      </c>
      <c r="J10" s="530">
        <v>8</v>
      </c>
      <c r="K10" s="530">
        <v>9</v>
      </c>
      <c r="L10" s="530">
        <v>10</v>
      </c>
      <c r="M10" s="530">
        <v>11</v>
      </c>
      <c r="N10" s="530">
        <v>12</v>
      </c>
      <c r="O10" s="530">
        <v>13</v>
      </c>
      <c r="P10" s="530">
        <v>14</v>
      </c>
      <c r="Q10" s="530">
        <v>15</v>
      </c>
      <c r="R10" s="530">
        <v>16</v>
      </c>
      <c r="S10" s="530">
        <v>17</v>
      </c>
      <c r="T10" s="530">
        <v>18</v>
      </c>
      <c r="U10" s="1010">
        <v>19</v>
      </c>
      <c r="V10" s="1011"/>
      <c r="W10" s="1011"/>
      <c r="X10" s="1011"/>
    </row>
    <row r="11" spans="1:24" s="535" customFormat="1" ht="15.75" customHeight="1">
      <c r="A11" s="989" t="s">
        <v>30</v>
      </c>
      <c r="B11" s="989"/>
      <c r="C11" s="495">
        <f aca="true" t="shared" si="0" ref="C11:R11">+C12+C22</f>
        <v>13600</v>
      </c>
      <c r="D11" s="495">
        <f t="shared" si="0"/>
        <v>8708</v>
      </c>
      <c r="E11" s="495">
        <f t="shared" si="0"/>
        <v>4892</v>
      </c>
      <c r="F11" s="495">
        <f t="shared" si="0"/>
        <v>34</v>
      </c>
      <c r="G11" s="495">
        <f t="shared" si="0"/>
        <v>2</v>
      </c>
      <c r="H11" s="495">
        <f t="shared" si="0"/>
        <v>13566</v>
      </c>
      <c r="I11" s="495">
        <f t="shared" si="0"/>
        <v>9681</v>
      </c>
      <c r="J11" s="495">
        <f t="shared" si="0"/>
        <v>2812</v>
      </c>
      <c r="K11" s="495">
        <f t="shared" si="0"/>
        <v>84</v>
      </c>
      <c r="L11" s="495">
        <f t="shared" si="0"/>
        <v>6736</v>
      </c>
      <c r="M11" s="495">
        <f t="shared" si="0"/>
        <v>32</v>
      </c>
      <c r="N11" s="495">
        <f t="shared" si="0"/>
        <v>2</v>
      </c>
      <c r="O11" s="495">
        <f t="shared" si="0"/>
        <v>0</v>
      </c>
      <c r="P11" s="495">
        <f t="shared" si="0"/>
        <v>15</v>
      </c>
      <c r="Q11" s="495">
        <f t="shared" si="0"/>
        <v>3885</v>
      </c>
      <c r="R11" s="495">
        <f t="shared" si="0"/>
        <v>10670</v>
      </c>
      <c r="S11" s="497">
        <f aca="true" t="shared" si="1" ref="S11:S43">(((J11+K11))/I11)*100</f>
        <v>29.914265055262884</v>
      </c>
      <c r="T11" s="498">
        <f>+I11/H11</f>
        <v>0.7136222910216719</v>
      </c>
      <c r="U11" s="499">
        <f>+R11-Q11</f>
        <v>6785</v>
      </c>
      <c r="V11" s="533">
        <f aca="true" t="shared" si="2" ref="V11:V48">+C11-(F11+G11+H11)</f>
        <v>-2</v>
      </c>
      <c r="W11" s="534">
        <f aca="true" t="shared" si="3" ref="W11:W42">+L11+M11+N11+O11+P11+Q11</f>
        <v>10670</v>
      </c>
      <c r="X11" s="534" t="str">
        <f aca="true" t="shared" si="4" ref="X11:X58">+IF(W11=R11,"Đ","S")</f>
        <v>Đ</v>
      </c>
    </row>
    <row r="12" spans="1:24" s="535" customFormat="1" ht="15.75" customHeight="1">
      <c r="A12" s="536" t="s">
        <v>0</v>
      </c>
      <c r="B12" s="537" t="s">
        <v>135</v>
      </c>
      <c r="C12" s="495">
        <f>+D12+E12</f>
        <v>398</v>
      </c>
      <c r="D12" s="495">
        <f>+D13+D14+D15+D16+D17+D18+D19+D21+D20</f>
        <v>313</v>
      </c>
      <c r="E12" s="495">
        <f aca="true" t="shared" si="5" ref="E12:R12">+E13+E14+E15+E16+E17+E18+E19+E21+E20</f>
        <v>85</v>
      </c>
      <c r="F12" s="495">
        <f t="shared" si="5"/>
        <v>1</v>
      </c>
      <c r="G12" s="495">
        <f t="shared" si="5"/>
        <v>1</v>
      </c>
      <c r="H12" s="495">
        <f t="shared" si="5"/>
        <v>397</v>
      </c>
      <c r="I12" s="495">
        <f t="shared" si="5"/>
        <v>222</v>
      </c>
      <c r="J12" s="495">
        <f t="shared" si="5"/>
        <v>41</v>
      </c>
      <c r="K12" s="495">
        <f t="shared" si="5"/>
        <v>4</v>
      </c>
      <c r="L12" s="495">
        <f t="shared" si="5"/>
        <v>168</v>
      </c>
      <c r="M12" s="495">
        <f t="shared" si="5"/>
        <v>3</v>
      </c>
      <c r="N12" s="495">
        <f t="shared" si="5"/>
        <v>1</v>
      </c>
      <c r="O12" s="495">
        <f t="shared" si="5"/>
        <v>0</v>
      </c>
      <c r="P12" s="495">
        <f t="shared" si="5"/>
        <v>5</v>
      </c>
      <c r="Q12" s="495">
        <f t="shared" si="5"/>
        <v>175</v>
      </c>
      <c r="R12" s="495">
        <f t="shared" si="5"/>
        <v>352</v>
      </c>
      <c r="S12" s="538">
        <f t="shared" si="1"/>
        <v>20.27027027027027</v>
      </c>
      <c r="T12" s="498">
        <f aca="true" t="shared" si="6" ref="T12:T78">+I12/H12</f>
        <v>0.5591939546599496</v>
      </c>
      <c r="U12" s="499">
        <f aca="true" t="shared" si="7" ref="U12:U78">+R12-Q12</f>
        <v>177</v>
      </c>
      <c r="V12" s="533">
        <f t="shared" si="2"/>
        <v>-1</v>
      </c>
      <c r="W12" s="534">
        <f t="shared" si="3"/>
        <v>352</v>
      </c>
      <c r="X12" s="534" t="str">
        <f t="shared" si="4"/>
        <v>Đ</v>
      </c>
    </row>
    <row r="13" spans="1:24" s="535" customFormat="1" ht="15.75" customHeight="1">
      <c r="A13" s="539" t="s">
        <v>43</v>
      </c>
      <c r="B13" s="437" t="s">
        <v>434</v>
      </c>
      <c r="C13" s="495">
        <f aca="true" t="shared" si="8" ref="C13:C21">+D13+E13</f>
        <v>0</v>
      </c>
      <c r="D13" s="500"/>
      <c r="E13" s="500"/>
      <c r="F13" s="500"/>
      <c r="G13" s="500"/>
      <c r="H13" s="495">
        <f aca="true" t="shared" si="9" ref="H13:H21">SUM(I13,Q13)</f>
        <v>0</v>
      </c>
      <c r="I13" s="495">
        <f aca="true" t="shared" si="10" ref="I13:I21">SUM(J13:P13)</f>
        <v>0</v>
      </c>
      <c r="J13" s="500"/>
      <c r="K13" s="500"/>
      <c r="L13" s="500"/>
      <c r="M13" s="500"/>
      <c r="N13" s="500"/>
      <c r="O13" s="500"/>
      <c r="P13" s="500"/>
      <c r="Q13" s="500"/>
      <c r="R13" s="496">
        <f>+Q13+P13+O13+N13+M13+L13</f>
        <v>0</v>
      </c>
      <c r="S13" s="501" t="e">
        <f t="shared" si="1"/>
        <v>#DIV/0!</v>
      </c>
      <c r="T13" s="498" t="e">
        <f t="shared" si="6"/>
        <v>#DIV/0!</v>
      </c>
      <c r="U13" s="499">
        <f t="shared" si="7"/>
        <v>0</v>
      </c>
      <c r="V13" s="533">
        <f t="shared" si="2"/>
        <v>0</v>
      </c>
      <c r="W13" s="534">
        <f t="shared" si="3"/>
        <v>0</v>
      </c>
      <c r="X13" s="534" t="str">
        <f t="shared" si="4"/>
        <v>Đ</v>
      </c>
    </row>
    <row r="14" spans="1:24" s="535" customFormat="1" ht="15.75" customHeight="1">
      <c r="A14" s="539" t="s">
        <v>44</v>
      </c>
      <c r="B14" s="437" t="s">
        <v>507</v>
      </c>
      <c r="C14" s="495">
        <f t="shared" si="8"/>
        <v>0</v>
      </c>
      <c r="D14" s="500"/>
      <c r="E14" s="500"/>
      <c r="F14" s="500"/>
      <c r="G14" s="500"/>
      <c r="H14" s="495">
        <f t="shared" si="9"/>
        <v>0</v>
      </c>
      <c r="I14" s="495">
        <f t="shared" si="10"/>
        <v>0</v>
      </c>
      <c r="J14" s="500"/>
      <c r="K14" s="500"/>
      <c r="L14" s="500"/>
      <c r="M14" s="500"/>
      <c r="N14" s="500"/>
      <c r="O14" s="500"/>
      <c r="P14" s="500"/>
      <c r="Q14" s="500"/>
      <c r="R14" s="496">
        <f aca="true" t="shared" si="11" ref="R14:R21">+Q14+P14+O14+N14+M14+L14</f>
        <v>0</v>
      </c>
      <c r="S14" s="501" t="e">
        <f t="shared" si="1"/>
        <v>#DIV/0!</v>
      </c>
      <c r="T14" s="498" t="e">
        <f t="shared" si="6"/>
        <v>#DIV/0!</v>
      </c>
      <c r="U14" s="499">
        <f t="shared" si="7"/>
        <v>0</v>
      </c>
      <c r="V14" s="533">
        <f t="shared" si="2"/>
        <v>0</v>
      </c>
      <c r="W14" s="534">
        <f t="shared" si="3"/>
        <v>0</v>
      </c>
      <c r="X14" s="534" t="str">
        <f t="shared" si="4"/>
        <v>Đ</v>
      </c>
    </row>
    <row r="15" spans="1:24" s="535" customFormat="1" ht="15.75" customHeight="1">
      <c r="A15" s="539" t="s">
        <v>49</v>
      </c>
      <c r="B15" s="437" t="s">
        <v>506</v>
      </c>
      <c r="C15" s="495">
        <f t="shared" si="8"/>
        <v>71</v>
      </c>
      <c r="D15" s="495">
        <v>60</v>
      </c>
      <c r="E15" s="500">
        <v>11</v>
      </c>
      <c r="F15" s="500">
        <v>1</v>
      </c>
      <c r="G15" s="500"/>
      <c r="H15" s="495">
        <f t="shared" si="9"/>
        <v>70</v>
      </c>
      <c r="I15" s="495">
        <f t="shared" si="10"/>
        <v>41</v>
      </c>
      <c r="J15" s="500">
        <v>3</v>
      </c>
      <c r="K15" s="500">
        <v>4</v>
      </c>
      <c r="L15" s="500">
        <v>29</v>
      </c>
      <c r="M15" s="500">
        <v>2</v>
      </c>
      <c r="N15" s="500">
        <v>1</v>
      </c>
      <c r="O15" s="500"/>
      <c r="P15" s="500">
        <v>2</v>
      </c>
      <c r="Q15" s="500">
        <v>29</v>
      </c>
      <c r="R15" s="496">
        <f t="shared" si="11"/>
        <v>63</v>
      </c>
      <c r="S15" s="501">
        <f t="shared" si="1"/>
        <v>17.073170731707318</v>
      </c>
      <c r="T15" s="498">
        <f t="shared" si="6"/>
        <v>0.5857142857142857</v>
      </c>
      <c r="U15" s="499">
        <f t="shared" si="7"/>
        <v>34</v>
      </c>
      <c r="V15" s="533">
        <f t="shared" si="2"/>
        <v>0</v>
      </c>
      <c r="W15" s="534">
        <f t="shared" si="3"/>
        <v>63</v>
      </c>
      <c r="X15" s="534" t="str">
        <f t="shared" si="4"/>
        <v>Đ</v>
      </c>
    </row>
    <row r="16" spans="1:24" s="535" customFormat="1" ht="15.75" customHeight="1">
      <c r="A16" s="539" t="s">
        <v>58</v>
      </c>
      <c r="B16" s="531" t="s">
        <v>464</v>
      </c>
      <c r="C16" s="495">
        <f t="shared" si="8"/>
        <v>44</v>
      </c>
      <c r="D16" s="495">
        <v>39</v>
      </c>
      <c r="E16" s="500">
        <v>5</v>
      </c>
      <c r="F16" s="500"/>
      <c r="G16" s="500"/>
      <c r="H16" s="495">
        <f t="shared" si="9"/>
        <v>44</v>
      </c>
      <c r="I16" s="495">
        <f t="shared" si="10"/>
        <v>30</v>
      </c>
      <c r="J16" s="500">
        <v>3</v>
      </c>
      <c r="K16" s="500">
        <v>0</v>
      </c>
      <c r="L16" s="500">
        <v>27</v>
      </c>
      <c r="M16" s="500"/>
      <c r="N16" s="500"/>
      <c r="O16" s="500"/>
      <c r="P16" s="500"/>
      <c r="Q16" s="500">
        <v>14</v>
      </c>
      <c r="R16" s="496">
        <f t="shared" si="11"/>
        <v>41</v>
      </c>
      <c r="S16" s="501">
        <f t="shared" si="1"/>
        <v>10</v>
      </c>
      <c r="T16" s="498">
        <f t="shared" si="6"/>
        <v>0.6818181818181818</v>
      </c>
      <c r="U16" s="499">
        <f t="shared" si="7"/>
        <v>27</v>
      </c>
      <c r="V16" s="533">
        <f t="shared" si="2"/>
        <v>0</v>
      </c>
      <c r="W16" s="534">
        <f t="shared" si="3"/>
        <v>41</v>
      </c>
      <c r="X16" s="534" t="str">
        <f t="shared" si="4"/>
        <v>Đ</v>
      </c>
    </row>
    <row r="17" spans="1:24" s="535" customFormat="1" ht="15.75" customHeight="1">
      <c r="A17" s="539" t="s">
        <v>59</v>
      </c>
      <c r="B17" s="540" t="s">
        <v>505</v>
      </c>
      <c r="C17" s="495">
        <f t="shared" si="8"/>
        <v>51</v>
      </c>
      <c r="D17" s="500">
        <v>41</v>
      </c>
      <c r="E17" s="500">
        <v>10</v>
      </c>
      <c r="F17" s="500"/>
      <c r="G17" s="500"/>
      <c r="H17" s="495">
        <f t="shared" si="9"/>
        <v>51</v>
      </c>
      <c r="I17" s="495">
        <f t="shared" si="10"/>
        <v>17</v>
      </c>
      <c r="J17" s="500">
        <v>9</v>
      </c>
      <c r="K17" s="500"/>
      <c r="L17" s="500">
        <v>6</v>
      </c>
      <c r="M17" s="500"/>
      <c r="N17" s="500"/>
      <c r="O17" s="500"/>
      <c r="P17" s="500">
        <v>2</v>
      </c>
      <c r="Q17" s="500">
        <v>34</v>
      </c>
      <c r="R17" s="496">
        <f t="shared" si="11"/>
        <v>42</v>
      </c>
      <c r="S17" s="501">
        <f t="shared" si="1"/>
        <v>52.94117647058824</v>
      </c>
      <c r="T17" s="498">
        <f t="shared" si="6"/>
        <v>0.3333333333333333</v>
      </c>
      <c r="U17" s="499">
        <f t="shared" si="7"/>
        <v>8</v>
      </c>
      <c r="V17" s="533">
        <f t="shared" si="2"/>
        <v>0</v>
      </c>
      <c r="W17" s="534">
        <f t="shared" si="3"/>
        <v>42</v>
      </c>
      <c r="X17" s="534" t="str">
        <f t="shared" si="4"/>
        <v>Đ</v>
      </c>
    </row>
    <row r="18" spans="1:24" s="535" customFormat="1" ht="15.75" customHeight="1">
      <c r="A18" s="539" t="s">
        <v>60</v>
      </c>
      <c r="B18" s="437" t="s">
        <v>504</v>
      </c>
      <c r="C18" s="495">
        <f t="shared" si="8"/>
        <v>110</v>
      </c>
      <c r="D18" s="500">
        <v>79</v>
      </c>
      <c r="E18" s="500">
        <v>31</v>
      </c>
      <c r="F18" s="500"/>
      <c r="G18" s="500"/>
      <c r="H18" s="495">
        <f t="shared" si="9"/>
        <v>110</v>
      </c>
      <c r="I18" s="495">
        <f t="shared" si="10"/>
        <v>62</v>
      </c>
      <c r="J18" s="500">
        <v>11</v>
      </c>
      <c r="K18" s="500"/>
      <c r="L18" s="500">
        <v>50</v>
      </c>
      <c r="M18" s="500">
        <v>1</v>
      </c>
      <c r="N18" s="500"/>
      <c r="O18" s="500"/>
      <c r="P18" s="500"/>
      <c r="Q18" s="500">
        <v>48</v>
      </c>
      <c r="R18" s="496">
        <f t="shared" si="11"/>
        <v>99</v>
      </c>
      <c r="S18" s="501">
        <f t="shared" si="1"/>
        <v>17.741935483870968</v>
      </c>
      <c r="T18" s="498">
        <f t="shared" si="6"/>
        <v>0.5636363636363636</v>
      </c>
      <c r="U18" s="499">
        <f t="shared" si="7"/>
        <v>51</v>
      </c>
      <c r="V18" s="533">
        <f t="shared" si="2"/>
        <v>0</v>
      </c>
      <c r="W18" s="534">
        <f t="shared" si="3"/>
        <v>99</v>
      </c>
      <c r="X18" s="534" t="str">
        <f t="shared" si="4"/>
        <v>Đ</v>
      </c>
    </row>
    <row r="19" spans="1:24" s="535" customFormat="1" ht="15.75" customHeight="1">
      <c r="A19" s="539" t="s">
        <v>61</v>
      </c>
      <c r="B19" s="531" t="s">
        <v>561</v>
      </c>
      <c r="C19" s="495">
        <f t="shared" si="8"/>
        <v>53</v>
      </c>
      <c r="D19" s="500">
        <v>47</v>
      </c>
      <c r="E19" s="500">
        <v>6</v>
      </c>
      <c r="F19" s="500"/>
      <c r="G19" s="500">
        <v>1</v>
      </c>
      <c r="H19" s="495">
        <f t="shared" si="9"/>
        <v>53</v>
      </c>
      <c r="I19" s="495">
        <f t="shared" si="10"/>
        <v>33</v>
      </c>
      <c r="J19" s="500">
        <v>2</v>
      </c>
      <c r="K19" s="500"/>
      <c r="L19" s="500">
        <v>30</v>
      </c>
      <c r="M19" s="500"/>
      <c r="N19" s="500"/>
      <c r="O19" s="500"/>
      <c r="P19" s="500">
        <v>1</v>
      </c>
      <c r="Q19" s="500">
        <v>20</v>
      </c>
      <c r="R19" s="496">
        <f t="shared" si="11"/>
        <v>51</v>
      </c>
      <c r="S19" s="501">
        <f t="shared" si="1"/>
        <v>6.0606060606060606</v>
      </c>
      <c r="T19" s="498">
        <f t="shared" si="6"/>
        <v>0.6226415094339622</v>
      </c>
      <c r="U19" s="499">
        <f t="shared" si="7"/>
        <v>31</v>
      </c>
      <c r="V19" s="533">
        <f t="shared" si="2"/>
        <v>-1</v>
      </c>
      <c r="W19" s="534">
        <f t="shared" si="3"/>
        <v>51</v>
      </c>
      <c r="X19" s="534" t="str">
        <f t="shared" si="4"/>
        <v>Đ</v>
      </c>
    </row>
    <row r="20" spans="1:24" s="535" customFormat="1" ht="15.75" customHeight="1">
      <c r="A20" s="539" t="s">
        <v>62</v>
      </c>
      <c r="B20" s="531" t="s">
        <v>559</v>
      </c>
      <c r="C20" s="495">
        <f t="shared" si="8"/>
        <v>63</v>
      </c>
      <c r="D20" s="500">
        <v>47</v>
      </c>
      <c r="E20" s="500">
        <v>16</v>
      </c>
      <c r="F20" s="500"/>
      <c r="G20" s="500"/>
      <c r="H20" s="495">
        <f t="shared" si="9"/>
        <v>63</v>
      </c>
      <c r="I20" s="495">
        <f t="shared" si="10"/>
        <v>33</v>
      </c>
      <c r="J20" s="500">
        <v>12</v>
      </c>
      <c r="K20" s="500"/>
      <c r="L20" s="500">
        <v>21</v>
      </c>
      <c r="M20" s="500"/>
      <c r="N20" s="500"/>
      <c r="O20" s="500"/>
      <c r="P20" s="500"/>
      <c r="Q20" s="500">
        <v>30</v>
      </c>
      <c r="R20" s="496">
        <f>+Q20+P20+O20+N20+M20+L20</f>
        <v>51</v>
      </c>
      <c r="S20" s="501">
        <f>(((J20+K20))/I20)*100</f>
        <v>36.36363636363637</v>
      </c>
      <c r="T20" s="498">
        <f>+I20/H20</f>
        <v>0.5238095238095238</v>
      </c>
      <c r="U20" s="499">
        <f>+R20-Q20</f>
        <v>21</v>
      </c>
      <c r="V20" s="533">
        <f t="shared" si="2"/>
        <v>0</v>
      </c>
      <c r="W20" s="534">
        <f t="shared" si="3"/>
        <v>51</v>
      </c>
      <c r="X20" s="534" t="str">
        <f t="shared" si="4"/>
        <v>Đ</v>
      </c>
    </row>
    <row r="21" spans="1:24" s="535" customFormat="1" ht="15.75" customHeight="1">
      <c r="A21" s="539" t="s">
        <v>63</v>
      </c>
      <c r="B21" s="531" t="s">
        <v>562</v>
      </c>
      <c r="C21" s="495">
        <f t="shared" si="8"/>
        <v>6</v>
      </c>
      <c r="D21" s="500"/>
      <c r="E21" s="500">
        <v>6</v>
      </c>
      <c r="F21" s="500"/>
      <c r="G21" s="500"/>
      <c r="H21" s="495">
        <f t="shared" si="9"/>
        <v>6</v>
      </c>
      <c r="I21" s="495">
        <f t="shared" si="10"/>
        <v>6</v>
      </c>
      <c r="J21" s="500">
        <v>1</v>
      </c>
      <c r="K21" s="500"/>
      <c r="L21" s="500">
        <v>5</v>
      </c>
      <c r="M21" s="500"/>
      <c r="N21" s="500"/>
      <c r="O21" s="500"/>
      <c r="P21" s="500"/>
      <c r="Q21" s="500"/>
      <c r="R21" s="496">
        <f t="shared" si="11"/>
        <v>5</v>
      </c>
      <c r="S21" s="501">
        <f t="shared" si="1"/>
        <v>16.666666666666664</v>
      </c>
      <c r="T21" s="498">
        <f t="shared" si="6"/>
        <v>1</v>
      </c>
      <c r="U21" s="499">
        <f t="shared" si="7"/>
        <v>5</v>
      </c>
      <c r="V21" s="533">
        <f t="shared" si="2"/>
        <v>0</v>
      </c>
      <c r="W21" s="534">
        <f t="shared" si="3"/>
        <v>5</v>
      </c>
      <c r="X21" s="534" t="str">
        <f t="shared" si="4"/>
        <v>Đ</v>
      </c>
    </row>
    <row r="22" spans="1:24" s="535" customFormat="1" ht="15.75" customHeight="1">
      <c r="A22" s="536" t="s">
        <v>1</v>
      </c>
      <c r="B22" s="494" t="s">
        <v>17</v>
      </c>
      <c r="C22" s="495">
        <f aca="true" t="shared" si="12" ref="C22:C30">+D22+E22</f>
        <v>13202</v>
      </c>
      <c r="D22" s="495">
        <f>SUM(D23,D31,D37,D43,D48,D54,D61,D67,D73)</f>
        <v>8395</v>
      </c>
      <c r="E22" s="495">
        <f>SUM(E23,E31,E37,E43,E48,E54,E61,E67,E73)</f>
        <v>4807</v>
      </c>
      <c r="F22" s="495">
        <f>SUM(F23,F31,F37,F43,F48,F54,F61,F67,F73)</f>
        <v>33</v>
      </c>
      <c r="G22" s="495">
        <f>SUM(G23,G31,G37,G43,G48,G54,G61,G67,G73)</f>
        <v>1</v>
      </c>
      <c r="H22" s="495">
        <f aca="true" t="shared" si="13" ref="H22:H30">SUM(I22,Q22)</f>
        <v>13169</v>
      </c>
      <c r="I22" s="495">
        <f aca="true" t="shared" si="14" ref="I22:I30">SUM(J22:P22)</f>
        <v>9459</v>
      </c>
      <c r="J22" s="495">
        <f aca="true" t="shared" si="15" ref="J22:R22">SUM(J23,J31,J37,J43,J48,J54,J61,J67,J73)</f>
        <v>2771</v>
      </c>
      <c r="K22" s="495">
        <f t="shared" si="15"/>
        <v>80</v>
      </c>
      <c r="L22" s="495">
        <f t="shared" si="15"/>
        <v>6568</v>
      </c>
      <c r="M22" s="495">
        <f t="shared" si="15"/>
        <v>29</v>
      </c>
      <c r="N22" s="495">
        <f t="shared" si="15"/>
        <v>1</v>
      </c>
      <c r="O22" s="495">
        <f t="shared" si="15"/>
        <v>0</v>
      </c>
      <c r="P22" s="495">
        <f t="shared" si="15"/>
        <v>10</v>
      </c>
      <c r="Q22" s="495">
        <f t="shared" si="15"/>
        <v>3710</v>
      </c>
      <c r="R22" s="495">
        <f t="shared" si="15"/>
        <v>10318</v>
      </c>
      <c r="S22" s="497">
        <f t="shared" si="1"/>
        <v>30.140606829474574</v>
      </c>
      <c r="T22" s="498">
        <f t="shared" si="6"/>
        <v>0.7182777735591162</v>
      </c>
      <c r="U22" s="499">
        <f t="shared" si="7"/>
        <v>6608</v>
      </c>
      <c r="V22" s="533">
        <f t="shared" si="2"/>
        <v>-1</v>
      </c>
      <c r="W22" s="534">
        <f t="shared" si="3"/>
        <v>10318</v>
      </c>
      <c r="X22" s="534" t="str">
        <f t="shared" si="4"/>
        <v>Đ</v>
      </c>
    </row>
    <row r="23" spans="1:24" s="535" customFormat="1" ht="15.75" customHeight="1">
      <c r="A23" s="536" t="s">
        <v>43</v>
      </c>
      <c r="B23" s="494" t="s">
        <v>501</v>
      </c>
      <c r="C23" s="495">
        <f t="shared" si="12"/>
        <v>1418</v>
      </c>
      <c r="D23" s="495">
        <f>SUM(D24:D30)</f>
        <v>959</v>
      </c>
      <c r="E23" s="495">
        <f>SUM(E24:E30)</f>
        <v>459</v>
      </c>
      <c r="F23" s="495">
        <f>SUM(F24:F30)</f>
        <v>7</v>
      </c>
      <c r="G23" s="495">
        <f>SUM(G24:G30)</f>
        <v>1</v>
      </c>
      <c r="H23" s="495">
        <f t="shared" si="13"/>
        <v>1411</v>
      </c>
      <c r="I23" s="495">
        <f t="shared" si="14"/>
        <v>816</v>
      </c>
      <c r="J23" s="495">
        <f aca="true" t="shared" si="16" ref="J23:Q23">SUM(J24:J30)</f>
        <v>284</v>
      </c>
      <c r="K23" s="495">
        <f t="shared" si="16"/>
        <v>3</v>
      </c>
      <c r="L23" s="495">
        <f t="shared" si="16"/>
        <v>499</v>
      </c>
      <c r="M23" s="495">
        <f t="shared" si="16"/>
        <v>20</v>
      </c>
      <c r="N23" s="495">
        <f t="shared" si="16"/>
        <v>0</v>
      </c>
      <c r="O23" s="495">
        <f t="shared" si="16"/>
        <v>0</v>
      </c>
      <c r="P23" s="495">
        <f t="shared" si="16"/>
        <v>10</v>
      </c>
      <c r="Q23" s="495">
        <f t="shared" si="16"/>
        <v>595</v>
      </c>
      <c r="R23" s="496">
        <f aca="true" t="shared" si="17" ref="R23:R30">SUM(L23:Q23)</f>
        <v>1124</v>
      </c>
      <c r="S23" s="497">
        <f t="shared" si="1"/>
        <v>35.17156862745098</v>
      </c>
      <c r="T23" s="498">
        <f t="shared" si="6"/>
        <v>0.5783132530120482</v>
      </c>
      <c r="U23" s="499">
        <f t="shared" si="7"/>
        <v>529</v>
      </c>
      <c r="V23" s="533">
        <f t="shared" si="2"/>
        <v>-1</v>
      </c>
      <c r="W23" s="534">
        <f t="shared" si="3"/>
        <v>1124</v>
      </c>
      <c r="X23" s="534" t="str">
        <f t="shared" si="4"/>
        <v>Đ</v>
      </c>
    </row>
    <row r="24" spans="1:24" s="535" customFormat="1" ht="15.75" customHeight="1">
      <c r="A24" s="539" t="s">
        <v>45</v>
      </c>
      <c r="B24" s="532" t="s">
        <v>500</v>
      </c>
      <c r="C24" s="495">
        <f t="shared" si="12"/>
        <v>97</v>
      </c>
      <c r="D24" s="526">
        <v>48</v>
      </c>
      <c r="E24" s="526">
        <v>49</v>
      </c>
      <c r="F24" s="526">
        <v>0</v>
      </c>
      <c r="G24" s="526">
        <v>0</v>
      </c>
      <c r="H24" s="495">
        <f t="shared" si="13"/>
        <v>97</v>
      </c>
      <c r="I24" s="495">
        <f t="shared" si="14"/>
        <v>65</v>
      </c>
      <c r="J24" s="526">
        <v>32</v>
      </c>
      <c r="K24" s="526">
        <v>0</v>
      </c>
      <c r="L24" s="526">
        <v>32</v>
      </c>
      <c r="M24" s="526">
        <v>0</v>
      </c>
      <c r="N24" s="526">
        <v>0</v>
      </c>
      <c r="O24" s="526">
        <v>0</v>
      </c>
      <c r="P24" s="526">
        <v>1</v>
      </c>
      <c r="Q24" s="526">
        <v>32</v>
      </c>
      <c r="R24" s="496">
        <f t="shared" si="17"/>
        <v>65</v>
      </c>
      <c r="S24" s="501">
        <f t="shared" si="1"/>
        <v>49.23076923076923</v>
      </c>
      <c r="T24" s="498">
        <f t="shared" si="6"/>
        <v>0.6701030927835051</v>
      </c>
      <c r="U24" s="499">
        <f t="shared" si="7"/>
        <v>33</v>
      </c>
      <c r="V24" s="533">
        <f t="shared" si="2"/>
        <v>0</v>
      </c>
      <c r="W24" s="534">
        <f t="shared" si="3"/>
        <v>65</v>
      </c>
      <c r="X24" s="534" t="str">
        <f t="shared" si="4"/>
        <v>Đ</v>
      </c>
    </row>
    <row r="25" spans="1:24" s="535" customFormat="1" ht="15.75" customHeight="1">
      <c r="A25" s="539" t="s">
        <v>46</v>
      </c>
      <c r="B25" s="532" t="s">
        <v>553</v>
      </c>
      <c r="C25" s="495">
        <f t="shared" si="12"/>
        <v>160</v>
      </c>
      <c r="D25" s="526">
        <v>105</v>
      </c>
      <c r="E25" s="526">
        <v>55</v>
      </c>
      <c r="F25" s="526">
        <v>0</v>
      </c>
      <c r="G25" s="526">
        <v>1</v>
      </c>
      <c r="H25" s="495">
        <f t="shared" si="13"/>
        <v>160</v>
      </c>
      <c r="I25" s="495">
        <f t="shared" si="14"/>
        <v>92</v>
      </c>
      <c r="J25" s="526">
        <v>30</v>
      </c>
      <c r="K25" s="526">
        <v>1</v>
      </c>
      <c r="L25" s="526">
        <v>61</v>
      </c>
      <c r="M25" s="526">
        <v>0</v>
      </c>
      <c r="N25" s="526">
        <v>0</v>
      </c>
      <c r="O25" s="526">
        <v>0</v>
      </c>
      <c r="P25" s="526">
        <v>0</v>
      </c>
      <c r="Q25" s="526">
        <v>68</v>
      </c>
      <c r="R25" s="496">
        <f t="shared" si="17"/>
        <v>129</v>
      </c>
      <c r="S25" s="501">
        <f t="shared" si="1"/>
        <v>33.69565217391305</v>
      </c>
      <c r="T25" s="498">
        <f t="shared" si="6"/>
        <v>0.575</v>
      </c>
      <c r="U25" s="499">
        <f t="shared" si="7"/>
        <v>61</v>
      </c>
      <c r="V25" s="533">
        <f t="shared" si="2"/>
        <v>-1</v>
      </c>
      <c r="W25" s="534">
        <f t="shared" si="3"/>
        <v>129</v>
      </c>
      <c r="X25" s="534" t="str">
        <f t="shared" si="4"/>
        <v>Đ</v>
      </c>
    </row>
    <row r="26" spans="1:24" s="535" customFormat="1" ht="15.75" customHeight="1">
      <c r="A26" s="539" t="s">
        <v>104</v>
      </c>
      <c r="B26" s="532" t="s">
        <v>497</v>
      </c>
      <c r="C26" s="495">
        <f t="shared" si="12"/>
        <v>226</v>
      </c>
      <c r="D26" s="526">
        <v>161</v>
      </c>
      <c r="E26" s="526">
        <v>65</v>
      </c>
      <c r="F26" s="526">
        <v>0</v>
      </c>
      <c r="G26" s="526">
        <v>0</v>
      </c>
      <c r="H26" s="495">
        <f t="shared" si="13"/>
        <v>226</v>
      </c>
      <c r="I26" s="495">
        <f t="shared" si="14"/>
        <v>123</v>
      </c>
      <c r="J26" s="526">
        <v>40</v>
      </c>
      <c r="K26" s="526">
        <v>0</v>
      </c>
      <c r="L26" s="526">
        <v>77</v>
      </c>
      <c r="M26" s="526">
        <v>1</v>
      </c>
      <c r="N26" s="526">
        <v>0</v>
      </c>
      <c r="O26" s="526">
        <v>0</v>
      </c>
      <c r="P26" s="526">
        <v>5</v>
      </c>
      <c r="Q26" s="526">
        <v>103</v>
      </c>
      <c r="R26" s="496">
        <f t="shared" si="17"/>
        <v>186</v>
      </c>
      <c r="S26" s="501">
        <f t="shared" si="1"/>
        <v>32.52032520325203</v>
      </c>
      <c r="T26" s="498">
        <f t="shared" si="6"/>
        <v>0.5442477876106194</v>
      </c>
      <c r="U26" s="499">
        <f t="shared" si="7"/>
        <v>83</v>
      </c>
      <c r="V26" s="533">
        <f t="shared" si="2"/>
        <v>0</v>
      </c>
      <c r="W26" s="534">
        <f t="shared" si="3"/>
        <v>186</v>
      </c>
      <c r="X26" s="534" t="str">
        <f t="shared" si="4"/>
        <v>Đ</v>
      </c>
    </row>
    <row r="27" spans="1:24" s="535" customFormat="1" ht="15.75" customHeight="1">
      <c r="A27" s="539" t="s">
        <v>106</v>
      </c>
      <c r="B27" s="532" t="s">
        <v>540</v>
      </c>
      <c r="C27" s="495">
        <f t="shared" si="12"/>
        <v>183</v>
      </c>
      <c r="D27" s="526">
        <v>128</v>
      </c>
      <c r="E27" s="526">
        <v>55</v>
      </c>
      <c r="F27" s="526">
        <v>4</v>
      </c>
      <c r="G27" s="526">
        <v>0</v>
      </c>
      <c r="H27" s="495">
        <f t="shared" si="13"/>
        <v>179</v>
      </c>
      <c r="I27" s="495">
        <f t="shared" si="14"/>
        <v>98</v>
      </c>
      <c r="J27" s="526">
        <v>39</v>
      </c>
      <c r="K27" s="526">
        <v>0</v>
      </c>
      <c r="L27" s="526">
        <v>59</v>
      </c>
      <c r="M27" s="526">
        <v>0</v>
      </c>
      <c r="N27" s="526">
        <v>0</v>
      </c>
      <c r="O27" s="526">
        <v>0</v>
      </c>
      <c r="P27" s="526">
        <v>0</v>
      </c>
      <c r="Q27" s="526">
        <v>81</v>
      </c>
      <c r="R27" s="496">
        <f t="shared" si="17"/>
        <v>140</v>
      </c>
      <c r="S27" s="501">
        <f t="shared" si="1"/>
        <v>39.795918367346935</v>
      </c>
      <c r="T27" s="498">
        <f t="shared" si="6"/>
        <v>0.547486033519553</v>
      </c>
      <c r="U27" s="499">
        <f t="shared" si="7"/>
        <v>59</v>
      </c>
      <c r="V27" s="533">
        <f t="shared" si="2"/>
        <v>0</v>
      </c>
      <c r="W27" s="534">
        <f t="shared" si="3"/>
        <v>140</v>
      </c>
      <c r="X27" s="534" t="str">
        <f t="shared" si="4"/>
        <v>Đ</v>
      </c>
    </row>
    <row r="28" spans="1:24" s="535" customFormat="1" ht="15.75" customHeight="1">
      <c r="A28" s="539" t="s">
        <v>107</v>
      </c>
      <c r="B28" s="532" t="s">
        <v>498</v>
      </c>
      <c r="C28" s="495">
        <f t="shared" si="12"/>
        <v>274</v>
      </c>
      <c r="D28" s="526">
        <v>188</v>
      </c>
      <c r="E28" s="526">
        <v>86</v>
      </c>
      <c r="F28" s="526">
        <v>2</v>
      </c>
      <c r="G28" s="526">
        <v>0</v>
      </c>
      <c r="H28" s="495">
        <f>SUM(I28,Q28)</f>
        <v>272</v>
      </c>
      <c r="I28" s="495">
        <f t="shared" si="14"/>
        <v>149</v>
      </c>
      <c r="J28" s="526">
        <v>48</v>
      </c>
      <c r="K28" s="526">
        <v>2</v>
      </c>
      <c r="L28" s="526">
        <v>96</v>
      </c>
      <c r="M28" s="526">
        <v>0</v>
      </c>
      <c r="N28" s="526">
        <v>0</v>
      </c>
      <c r="O28" s="526">
        <v>0</v>
      </c>
      <c r="P28" s="526">
        <v>3</v>
      </c>
      <c r="Q28" s="526">
        <v>123</v>
      </c>
      <c r="R28" s="496">
        <f t="shared" si="17"/>
        <v>222</v>
      </c>
      <c r="S28" s="501">
        <f t="shared" si="1"/>
        <v>33.557046979865774</v>
      </c>
      <c r="T28" s="498">
        <f>+I28/H28</f>
        <v>0.5477941176470589</v>
      </c>
      <c r="U28" s="499">
        <f t="shared" si="7"/>
        <v>99</v>
      </c>
      <c r="V28" s="533">
        <f t="shared" si="2"/>
        <v>0</v>
      </c>
      <c r="W28" s="534">
        <f t="shared" si="3"/>
        <v>222</v>
      </c>
      <c r="X28" s="534" t="str">
        <f t="shared" si="4"/>
        <v>Đ</v>
      </c>
    </row>
    <row r="29" spans="1:24" s="535" customFormat="1" ht="15.75" customHeight="1">
      <c r="A29" s="539" t="s">
        <v>109</v>
      </c>
      <c r="B29" s="532" t="s">
        <v>536</v>
      </c>
      <c r="C29" s="495">
        <f t="shared" si="12"/>
        <v>280</v>
      </c>
      <c r="D29" s="526">
        <v>219</v>
      </c>
      <c r="E29" s="526">
        <v>61</v>
      </c>
      <c r="F29" s="526">
        <v>1</v>
      </c>
      <c r="G29" s="526">
        <v>0</v>
      </c>
      <c r="H29" s="495">
        <f>SUM(I29,Q29)</f>
        <v>279</v>
      </c>
      <c r="I29" s="495">
        <f t="shared" si="14"/>
        <v>150</v>
      </c>
      <c r="J29" s="526">
        <v>39</v>
      </c>
      <c r="K29" s="526">
        <v>0</v>
      </c>
      <c r="L29" s="526">
        <v>92</v>
      </c>
      <c r="M29" s="526">
        <v>19</v>
      </c>
      <c r="N29" s="526">
        <v>0</v>
      </c>
      <c r="O29" s="526">
        <v>0</v>
      </c>
      <c r="P29" s="526">
        <v>0</v>
      </c>
      <c r="Q29" s="526">
        <v>129</v>
      </c>
      <c r="R29" s="496">
        <f t="shared" si="17"/>
        <v>240</v>
      </c>
      <c r="S29" s="501">
        <f t="shared" si="1"/>
        <v>26</v>
      </c>
      <c r="T29" s="498">
        <f>+I29/H29</f>
        <v>0.5376344086021505</v>
      </c>
      <c r="U29" s="499">
        <f t="shared" si="7"/>
        <v>111</v>
      </c>
      <c r="V29" s="533">
        <f t="shared" si="2"/>
        <v>0</v>
      </c>
      <c r="W29" s="534">
        <f t="shared" si="3"/>
        <v>240</v>
      </c>
      <c r="X29" s="534" t="str">
        <f t="shared" si="4"/>
        <v>Đ</v>
      </c>
    </row>
    <row r="30" spans="1:24" s="535" customFormat="1" ht="15.75" customHeight="1">
      <c r="A30" s="539" t="s">
        <v>110</v>
      </c>
      <c r="B30" s="532" t="s">
        <v>563</v>
      </c>
      <c r="C30" s="495">
        <f t="shared" si="12"/>
        <v>198</v>
      </c>
      <c r="D30" s="526">
        <v>110</v>
      </c>
      <c r="E30" s="526">
        <v>88</v>
      </c>
      <c r="F30" s="526">
        <v>0</v>
      </c>
      <c r="G30" s="526">
        <v>0</v>
      </c>
      <c r="H30" s="495">
        <f t="shared" si="13"/>
        <v>198</v>
      </c>
      <c r="I30" s="495">
        <f t="shared" si="14"/>
        <v>139</v>
      </c>
      <c r="J30" s="526">
        <v>56</v>
      </c>
      <c r="K30" s="526">
        <v>0</v>
      </c>
      <c r="L30" s="526">
        <v>82</v>
      </c>
      <c r="M30" s="526">
        <v>0</v>
      </c>
      <c r="N30" s="526">
        <v>0</v>
      </c>
      <c r="O30" s="526">
        <v>0</v>
      </c>
      <c r="P30" s="526">
        <v>1</v>
      </c>
      <c r="Q30" s="526">
        <v>59</v>
      </c>
      <c r="R30" s="496">
        <f t="shared" si="17"/>
        <v>142</v>
      </c>
      <c r="S30" s="501">
        <f t="shared" si="1"/>
        <v>40.28776978417266</v>
      </c>
      <c r="T30" s="498">
        <f t="shared" si="6"/>
        <v>0.702020202020202</v>
      </c>
      <c r="U30" s="499">
        <f t="shared" si="7"/>
        <v>83</v>
      </c>
      <c r="V30" s="533">
        <f t="shared" si="2"/>
        <v>0</v>
      </c>
      <c r="W30" s="534">
        <f t="shared" si="3"/>
        <v>142</v>
      </c>
      <c r="X30" s="534" t="str">
        <f t="shared" si="4"/>
        <v>Đ</v>
      </c>
    </row>
    <row r="31" spans="1:24" s="535" customFormat="1" ht="15.75" customHeight="1">
      <c r="A31" s="536" t="s">
        <v>44</v>
      </c>
      <c r="B31" s="494" t="s">
        <v>496</v>
      </c>
      <c r="C31" s="495">
        <f>C32+C33+C34+C35+C36</f>
        <v>2046</v>
      </c>
      <c r="D31" s="495">
        <f aca="true" t="shared" si="18" ref="D31:R31">D32+D33+D34+D35+D36</f>
        <v>1324</v>
      </c>
      <c r="E31" s="495">
        <f t="shared" si="18"/>
        <v>722</v>
      </c>
      <c r="F31" s="495">
        <f t="shared" si="18"/>
        <v>21</v>
      </c>
      <c r="G31" s="495">
        <f t="shared" si="18"/>
        <v>0</v>
      </c>
      <c r="H31" s="495">
        <f t="shared" si="18"/>
        <v>2025</v>
      </c>
      <c r="I31" s="495">
        <f t="shared" si="18"/>
        <v>1586</v>
      </c>
      <c r="J31" s="495">
        <f t="shared" si="18"/>
        <v>506</v>
      </c>
      <c r="K31" s="495">
        <f t="shared" si="18"/>
        <v>17</v>
      </c>
      <c r="L31" s="495">
        <f t="shared" si="18"/>
        <v>1063</v>
      </c>
      <c r="M31" s="495">
        <f t="shared" si="18"/>
        <v>0</v>
      </c>
      <c r="N31" s="495">
        <f t="shared" si="18"/>
        <v>0</v>
      </c>
      <c r="O31" s="495">
        <f t="shared" si="18"/>
        <v>0</v>
      </c>
      <c r="P31" s="495">
        <f t="shared" si="18"/>
        <v>0</v>
      </c>
      <c r="Q31" s="495">
        <f t="shared" si="18"/>
        <v>439</v>
      </c>
      <c r="R31" s="495">
        <f t="shared" si="18"/>
        <v>1502</v>
      </c>
      <c r="S31" s="501">
        <f t="shared" si="1"/>
        <v>32.97604035308953</v>
      </c>
      <c r="T31" s="498">
        <f t="shared" si="6"/>
        <v>0.7832098765432098</v>
      </c>
      <c r="U31" s="499">
        <f t="shared" si="7"/>
        <v>1063</v>
      </c>
      <c r="V31" s="533">
        <f t="shared" si="2"/>
        <v>0</v>
      </c>
      <c r="W31" s="534">
        <f t="shared" si="3"/>
        <v>1502</v>
      </c>
      <c r="X31" s="534" t="str">
        <f t="shared" si="4"/>
        <v>Đ</v>
      </c>
    </row>
    <row r="32" spans="1:24" s="535" customFormat="1" ht="15.75" customHeight="1">
      <c r="A32" s="539" t="s">
        <v>47</v>
      </c>
      <c r="B32" s="541" t="s">
        <v>538</v>
      </c>
      <c r="C32" s="495">
        <f>+D32+E32</f>
        <v>195</v>
      </c>
      <c r="D32" s="542">
        <v>112</v>
      </c>
      <c r="E32" s="542">
        <v>83</v>
      </c>
      <c r="F32" s="542">
        <v>14</v>
      </c>
      <c r="G32" s="542"/>
      <c r="H32" s="500">
        <f>I32+Q32</f>
        <v>181</v>
      </c>
      <c r="I32" s="495">
        <f>J32+K32+L32+M32+N32+O32+P32</f>
        <v>117</v>
      </c>
      <c r="J32" s="542">
        <v>66</v>
      </c>
      <c r="K32" s="542">
        <v>2</v>
      </c>
      <c r="L32" s="542">
        <v>49</v>
      </c>
      <c r="M32" s="542"/>
      <c r="N32" s="542"/>
      <c r="O32" s="542"/>
      <c r="P32" s="542"/>
      <c r="Q32" s="542">
        <v>64</v>
      </c>
      <c r="R32" s="543">
        <f>+Q32+P32+O32+N32+M32+L32</f>
        <v>113</v>
      </c>
      <c r="S32" s="501">
        <f t="shared" si="1"/>
        <v>58.119658119658126</v>
      </c>
      <c r="T32" s="498">
        <f t="shared" si="6"/>
        <v>0.6464088397790055</v>
      </c>
      <c r="U32" s="499">
        <f t="shared" si="7"/>
        <v>49</v>
      </c>
      <c r="V32" s="533">
        <f t="shared" si="2"/>
        <v>0</v>
      </c>
      <c r="W32" s="534">
        <f t="shared" si="3"/>
        <v>113</v>
      </c>
      <c r="X32" s="534" t="str">
        <f t="shared" si="4"/>
        <v>Đ</v>
      </c>
    </row>
    <row r="33" spans="1:24" s="535" customFormat="1" ht="15.75" customHeight="1">
      <c r="A33" s="539" t="s">
        <v>48</v>
      </c>
      <c r="B33" s="544" t="s">
        <v>495</v>
      </c>
      <c r="C33" s="495">
        <f>+D33+E33</f>
        <v>492</v>
      </c>
      <c r="D33" s="542">
        <v>353</v>
      </c>
      <c r="E33" s="542">
        <v>139</v>
      </c>
      <c r="F33" s="542">
        <v>1</v>
      </c>
      <c r="G33" s="542"/>
      <c r="H33" s="495">
        <f>I33+Q33</f>
        <v>491</v>
      </c>
      <c r="I33" s="495">
        <f>J33+K33+L33+M33+N33+O33+P33</f>
        <v>366</v>
      </c>
      <c r="J33" s="542">
        <v>98</v>
      </c>
      <c r="K33" s="542"/>
      <c r="L33" s="542">
        <v>268</v>
      </c>
      <c r="M33" s="542"/>
      <c r="N33" s="542"/>
      <c r="O33" s="542"/>
      <c r="P33" s="542"/>
      <c r="Q33" s="542">
        <v>125</v>
      </c>
      <c r="R33" s="496">
        <f>+Q33+P33+O33+N33+M33+L33</f>
        <v>393</v>
      </c>
      <c r="S33" s="501">
        <f t="shared" si="1"/>
        <v>26.775956284153008</v>
      </c>
      <c r="T33" s="498">
        <f t="shared" si="6"/>
        <v>0.745417515274949</v>
      </c>
      <c r="U33" s="499">
        <f t="shared" si="7"/>
        <v>268</v>
      </c>
      <c r="V33" s="533">
        <f t="shared" si="2"/>
        <v>0</v>
      </c>
      <c r="W33" s="534">
        <f t="shared" si="3"/>
        <v>393</v>
      </c>
      <c r="X33" s="534" t="str">
        <f t="shared" si="4"/>
        <v>Đ</v>
      </c>
    </row>
    <row r="34" spans="1:24" s="535" customFormat="1" ht="15.75" customHeight="1">
      <c r="A34" s="539" t="s">
        <v>494</v>
      </c>
      <c r="B34" s="544" t="s">
        <v>499</v>
      </c>
      <c r="C34" s="495">
        <f>+D34+E34</f>
        <v>533</v>
      </c>
      <c r="D34" s="542">
        <v>335</v>
      </c>
      <c r="E34" s="542">
        <v>198</v>
      </c>
      <c r="F34" s="542">
        <v>5</v>
      </c>
      <c r="G34" s="542"/>
      <c r="H34" s="495">
        <f>I34+Q34</f>
        <v>528</v>
      </c>
      <c r="I34" s="495">
        <f>J34+K34+L34+M34+N34+O34+P34</f>
        <v>477</v>
      </c>
      <c r="J34" s="542">
        <v>150</v>
      </c>
      <c r="K34" s="542">
        <v>6</v>
      </c>
      <c r="L34" s="542">
        <v>321</v>
      </c>
      <c r="M34" s="542"/>
      <c r="N34" s="542"/>
      <c r="O34" s="542"/>
      <c r="P34" s="542"/>
      <c r="Q34" s="545">
        <v>51</v>
      </c>
      <c r="R34" s="496">
        <f>+Q34+P34+O34+N34+M34+L34</f>
        <v>372</v>
      </c>
      <c r="S34" s="501">
        <f t="shared" si="1"/>
        <v>32.70440251572327</v>
      </c>
      <c r="T34" s="498">
        <f t="shared" si="6"/>
        <v>0.9034090909090909</v>
      </c>
      <c r="U34" s="499">
        <f t="shared" si="7"/>
        <v>321</v>
      </c>
      <c r="V34" s="533">
        <f t="shared" si="2"/>
        <v>0</v>
      </c>
      <c r="W34" s="534">
        <f t="shared" si="3"/>
        <v>372</v>
      </c>
      <c r="X34" s="534" t="str">
        <f t="shared" si="4"/>
        <v>Đ</v>
      </c>
    </row>
    <row r="35" spans="1:24" s="535" customFormat="1" ht="15.75" customHeight="1">
      <c r="A35" s="539" t="s">
        <v>492</v>
      </c>
      <c r="B35" s="544" t="s">
        <v>491</v>
      </c>
      <c r="C35" s="495">
        <f>+D35+E35</f>
        <v>425</v>
      </c>
      <c r="D35" s="542">
        <v>286</v>
      </c>
      <c r="E35" s="542">
        <v>139</v>
      </c>
      <c r="F35" s="542">
        <v>1</v>
      </c>
      <c r="G35" s="542"/>
      <c r="H35" s="495">
        <f>I35+Q35</f>
        <v>424</v>
      </c>
      <c r="I35" s="495">
        <f>J35+K35+L35+M35+N35+O35+P35</f>
        <v>263</v>
      </c>
      <c r="J35" s="542">
        <v>98</v>
      </c>
      <c r="K35" s="542">
        <v>9</v>
      </c>
      <c r="L35" s="542">
        <v>156</v>
      </c>
      <c r="M35" s="542"/>
      <c r="N35" s="542"/>
      <c r="O35" s="542"/>
      <c r="P35" s="542"/>
      <c r="Q35" s="545">
        <v>161</v>
      </c>
      <c r="R35" s="496">
        <f>+Q35+P35+O35+N35+M35+L35</f>
        <v>317</v>
      </c>
      <c r="S35" s="501">
        <f t="shared" si="1"/>
        <v>40.68441064638783</v>
      </c>
      <c r="T35" s="498">
        <f t="shared" si="6"/>
        <v>0.6202830188679245</v>
      </c>
      <c r="U35" s="499">
        <f t="shared" si="7"/>
        <v>156</v>
      </c>
      <c r="V35" s="533">
        <f t="shared" si="2"/>
        <v>0</v>
      </c>
      <c r="W35" s="534">
        <f t="shared" si="3"/>
        <v>317</v>
      </c>
      <c r="X35" s="534" t="str">
        <f t="shared" si="4"/>
        <v>Đ</v>
      </c>
    </row>
    <row r="36" spans="1:24" s="535" customFormat="1" ht="15.75" customHeight="1">
      <c r="A36" s="539" t="s">
        <v>541</v>
      </c>
      <c r="B36" s="544" t="s">
        <v>542</v>
      </c>
      <c r="C36" s="495">
        <f>+D36+E36</f>
        <v>401</v>
      </c>
      <c r="D36" s="542">
        <v>238</v>
      </c>
      <c r="E36" s="542">
        <v>163</v>
      </c>
      <c r="F36" s="542"/>
      <c r="G36" s="542"/>
      <c r="H36" s="495">
        <f>I36+Q36</f>
        <v>401</v>
      </c>
      <c r="I36" s="495">
        <f>J36+K36+L36+M36+N36+O36+P36</f>
        <v>363</v>
      </c>
      <c r="J36" s="542">
        <v>94</v>
      </c>
      <c r="K36" s="542"/>
      <c r="L36" s="542">
        <v>269</v>
      </c>
      <c r="M36" s="542"/>
      <c r="N36" s="542"/>
      <c r="O36" s="542"/>
      <c r="P36" s="542"/>
      <c r="Q36" s="542">
        <v>38</v>
      </c>
      <c r="R36" s="496">
        <f>+Q36+P36+O36+N36+M36+L36</f>
        <v>307</v>
      </c>
      <c r="S36" s="501">
        <f t="shared" si="1"/>
        <v>25.895316804407713</v>
      </c>
      <c r="T36" s="498">
        <f t="shared" si="6"/>
        <v>0.9052369077306733</v>
      </c>
      <c r="U36" s="499">
        <f t="shared" si="7"/>
        <v>269</v>
      </c>
      <c r="V36" s="533">
        <f t="shared" si="2"/>
        <v>0</v>
      </c>
      <c r="W36" s="534">
        <f t="shared" si="3"/>
        <v>307</v>
      </c>
      <c r="X36" s="534" t="str">
        <f t="shared" si="4"/>
        <v>Đ</v>
      </c>
    </row>
    <row r="37" spans="1:24" s="535" customFormat="1" ht="15.75" customHeight="1">
      <c r="A37" s="536" t="s">
        <v>49</v>
      </c>
      <c r="B37" s="494" t="s">
        <v>490</v>
      </c>
      <c r="C37" s="495">
        <f>C38+C39+C41+C42+C40</f>
        <v>868</v>
      </c>
      <c r="D37" s="495">
        <f aca="true" t="shared" si="19" ref="D37:S37">D38+D39+D41+D42+D40</f>
        <v>664</v>
      </c>
      <c r="E37" s="495">
        <f t="shared" si="19"/>
        <v>204</v>
      </c>
      <c r="F37" s="495">
        <f t="shared" si="19"/>
        <v>0</v>
      </c>
      <c r="G37" s="495">
        <f t="shared" si="19"/>
        <v>0</v>
      </c>
      <c r="H37" s="495">
        <f t="shared" si="19"/>
        <v>868</v>
      </c>
      <c r="I37" s="495">
        <f t="shared" si="19"/>
        <v>470</v>
      </c>
      <c r="J37" s="495">
        <f t="shared" si="19"/>
        <v>118</v>
      </c>
      <c r="K37" s="495">
        <f t="shared" si="19"/>
        <v>4</v>
      </c>
      <c r="L37" s="495">
        <f t="shared" si="19"/>
        <v>347</v>
      </c>
      <c r="M37" s="495">
        <f t="shared" si="19"/>
        <v>1</v>
      </c>
      <c r="N37" s="495">
        <f t="shared" si="19"/>
        <v>0</v>
      </c>
      <c r="O37" s="495">
        <f t="shared" si="19"/>
        <v>0</v>
      </c>
      <c r="P37" s="495">
        <f t="shared" si="19"/>
        <v>0</v>
      </c>
      <c r="Q37" s="495">
        <f t="shared" si="19"/>
        <v>398</v>
      </c>
      <c r="R37" s="495">
        <f t="shared" si="19"/>
        <v>746</v>
      </c>
      <c r="S37" s="495">
        <f t="shared" si="19"/>
        <v>129.21206693498226</v>
      </c>
      <c r="T37" s="498">
        <f t="shared" si="6"/>
        <v>0.5414746543778802</v>
      </c>
      <c r="U37" s="499">
        <f t="shared" si="7"/>
        <v>348</v>
      </c>
      <c r="V37" s="533">
        <f t="shared" si="2"/>
        <v>0</v>
      </c>
      <c r="W37" s="534">
        <f t="shared" si="3"/>
        <v>746</v>
      </c>
      <c r="X37" s="534" t="str">
        <f t="shared" si="4"/>
        <v>Đ</v>
      </c>
    </row>
    <row r="38" spans="1:24" s="535" customFormat="1" ht="15.75" customHeight="1">
      <c r="A38" s="539" t="s">
        <v>113</v>
      </c>
      <c r="B38" s="531" t="s">
        <v>503</v>
      </c>
      <c r="C38" s="495">
        <f aca="true" t="shared" si="20" ref="C38:C78">+D38+E38</f>
        <v>120</v>
      </c>
      <c r="D38" s="551">
        <v>91</v>
      </c>
      <c r="E38" s="551">
        <v>29</v>
      </c>
      <c r="F38" s="500"/>
      <c r="G38" s="500"/>
      <c r="H38" s="495">
        <f>I38+Q38</f>
        <v>120</v>
      </c>
      <c r="I38" s="495">
        <f>J38+K38+L38+M38+N38+O38+P38</f>
        <v>73</v>
      </c>
      <c r="J38" s="551">
        <v>16</v>
      </c>
      <c r="K38" s="551">
        <v>2</v>
      </c>
      <c r="L38" s="551">
        <v>55</v>
      </c>
      <c r="M38" s="551"/>
      <c r="N38" s="551"/>
      <c r="O38" s="551"/>
      <c r="P38" s="551"/>
      <c r="Q38" s="551">
        <v>47</v>
      </c>
      <c r="R38" s="496">
        <f>+Q38+P38+O38+N38+M38+L38</f>
        <v>102</v>
      </c>
      <c r="S38" s="501">
        <f t="shared" si="1"/>
        <v>24.65753424657534</v>
      </c>
      <c r="T38" s="498">
        <f t="shared" si="6"/>
        <v>0.6083333333333333</v>
      </c>
      <c r="U38" s="499">
        <f t="shared" si="7"/>
        <v>55</v>
      </c>
      <c r="V38" s="533">
        <f t="shared" si="2"/>
        <v>0</v>
      </c>
      <c r="W38" s="534">
        <f t="shared" si="3"/>
        <v>102</v>
      </c>
      <c r="X38" s="534" t="str">
        <f t="shared" si="4"/>
        <v>Đ</v>
      </c>
    </row>
    <row r="39" spans="1:24" s="535" customFormat="1" ht="15.75" customHeight="1">
      <c r="A39" s="539" t="s">
        <v>114</v>
      </c>
      <c r="B39" s="437" t="s">
        <v>489</v>
      </c>
      <c r="C39" s="495">
        <f t="shared" si="20"/>
        <v>162</v>
      </c>
      <c r="D39" s="504">
        <v>136</v>
      </c>
      <c r="E39" s="504">
        <v>26</v>
      </c>
      <c r="F39" s="504">
        <v>0</v>
      </c>
      <c r="G39" s="500"/>
      <c r="H39" s="495">
        <f>I39+Q39</f>
        <v>162</v>
      </c>
      <c r="I39" s="495">
        <f>J39+K39+L39+M39+N39+O39+P39</f>
        <v>102</v>
      </c>
      <c r="J39" s="504">
        <v>16</v>
      </c>
      <c r="K39" s="504"/>
      <c r="L39" s="504">
        <v>86</v>
      </c>
      <c r="M39" s="504"/>
      <c r="N39" s="504"/>
      <c r="O39" s="504"/>
      <c r="P39" s="505"/>
      <c r="Q39" s="472">
        <v>60</v>
      </c>
      <c r="R39" s="496">
        <f>+Q39+P39+O39+N39+M39+L39</f>
        <v>146</v>
      </c>
      <c r="S39" s="501">
        <f t="shared" si="1"/>
        <v>15.686274509803921</v>
      </c>
      <c r="T39" s="498">
        <f t="shared" si="6"/>
        <v>0.6296296296296297</v>
      </c>
      <c r="U39" s="499">
        <f t="shared" si="7"/>
        <v>86</v>
      </c>
      <c r="V39" s="533">
        <f t="shared" si="2"/>
        <v>0</v>
      </c>
      <c r="W39" s="534">
        <f t="shared" si="3"/>
        <v>146</v>
      </c>
      <c r="X39" s="534" t="str">
        <f t="shared" si="4"/>
        <v>Đ</v>
      </c>
    </row>
    <row r="40" spans="1:24" s="535" customFormat="1" ht="15.75" customHeight="1">
      <c r="A40" s="539" t="s">
        <v>115</v>
      </c>
      <c r="B40" s="437" t="s">
        <v>488</v>
      </c>
      <c r="C40" s="495">
        <f t="shared" si="20"/>
        <v>187</v>
      </c>
      <c r="D40" s="504">
        <v>121</v>
      </c>
      <c r="E40" s="504">
        <v>66</v>
      </c>
      <c r="F40" s="504"/>
      <c r="G40" s="500"/>
      <c r="H40" s="495">
        <f>I40+Q40</f>
        <v>187</v>
      </c>
      <c r="I40" s="495">
        <f>J40+K40+L40+M40+N40+O40+P40</f>
        <v>104</v>
      </c>
      <c r="J40" s="504">
        <v>34</v>
      </c>
      <c r="K40" s="504">
        <v>2</v>
      </c>
      <c r="L40" s="504">
        <v>68</v>
      </c>
      <c r="M40" s="504"/>
      <c r="N40" s="504"/>
      <c r="O40" s="504"/>
      <c r="P40" s="505"/>
      <c r="Q40" s="472">
        <v>83</v>
      </c>
      <c r="R40" s="496">
        <f>+Q40+P40+O40+N40+M40+L40</f>
        <v>151</v>
      </c>
      <c r="S40" s="501">
        <f t="shared" si="1"/>
        <v>34.61538461538461</v>
      </c>
      <c r="T40" s="498">
        <f t="shared" si="6"/>
        <v>0.5561497326203209</v>
      </c>
      <c r="U40" s="499">
        <f t="shared" si="7"/>
        <v>68</v>
      </c>
      <c r="V40" s="533">
        <f t="shared" si="2"/>
        <v>0</v>
      </c>
      <c r="W40" s="534">
        <f t="shared" si="3"/>
        <v>151</v>
      </c>
      <c r="X40" s="534" t="str">
        <f t="shared" si="4"/>
        <v>Đ</v>
      </c>
    </row>
    <row r="41" spans="1:24" s="535" customFormat="1" ht="15.75" customHeight="1">
      <c r="A41" s="539" t="s">
        <v>487</v>
      </c>
      <c r="B41" s="437" t="s">
        <v>554</v>
      </c>
      <c r="C41" s="495">
        <f t="shared" si="20"/>
        <v>202</v>
      </c>
      <c r="D41" s="504">
        <v>156</v>
      </c>
      <c r="E41" s="504">
        <v>46</v>
      </c>
      <c r="F41" s="504"/>
      <c r="G41" s="500"/>
      <c r="H41" s="495">
        <f>I41+Q41</f>
        <v>202</v>
      </c>
      <c r="I41" s="495">
        <f>J41+K41+L41+M41+N41+O41+P41</f>
        <v>116</v>
      </c>
      <c r="J41" s="504">
        <v>32</v>
      </c>
      <c r="K41" s="504"/>
      <c r="L41" s="504">
        <v>84</v>
      </c>
      <c r="M41" s="504"/>
      <c r="N41" s="504"/>
      <c r="O41" s="504"/>
      <c r="P41" s="505"/>
      <c r="Q41" s="472">
        <v>86</v>
      </c>
      <c r="R41" s="496">
        <f>+Q41+P41+O41+N41+M41+L41</f>
        <v>170</v>
      </c>
      <c r="S41" s="501">
        <f t="shared" si="1"/>
        <v>27.586206896551722</v>
      </c>
      <c r="T41" s="498">
        <f t="shared" si="6"/>
        <v>0.5742574257425742</v>
      </c>
      <c r="U41" s="499">
        <f t="shared" si="7"/>
        <v>84</v>
      </c>
      <c r="V41" s="533">
        <f t="shared" si="2"/>
        <v>0</v>
      </c>
      <c r="W41" s="534">
        <f t="shared" si="3"/>
        <v>170</v>
      </c>
      <c r="X41" s="534" t="str">
        <f t="shared" si="4"/>
        <v>Đ</v>
      </c>
    </row>
    <row r="42" spans="1:24" s="535" customFormat="1" ht="15.75" customHeight="1">
      <c r="A42" s="539" t="s">
        <v>565</v>
      </c>
      <c r="B42" s="540" t="s">
        <v>555</v>
      </c>
      <c r="C42" s="495">
        <f t="shared" si="20"/>
        <v>197</v>
      </c>
      <c r="D42" s="504">
        <v>160</v>
      </c>
      <c r="E42" s="504">
        <v>37</v>
      </c>
      <c r="F42" s="504"/>
      <c r="G42" s="500"/>
      <c r="H42" s="495">
        <f>I42+Q42</f>
        <v>197</v>
      </c>
      <c r="I42" s="495">
        <f>J42+K42+L42+M42+N42+O42+P42</f>
        <v>75</v>
      </c>
      <c r="J42" s="504">
        <v>20</v>
      </c>
      <c r="K42" s="504"/>
      <c r="L42" s="504">
        <v>54</v>
      </c>
      <c r="M42" s="504">
        <v>1</v>
      </c>
      <c r="N42" s="504"/>
      <c r="O42" s="504"/>
      <c r="P42" s="505"/>
      <c r="Q42" s="472">
        <v>122</v>
      </c>
      <c r="R42" s="496">
        <f>+Q42+P42+O42+N42+M42+L42</f>
        <v>177</v>
      </c>
      <c r="S42" s="501">
        <f t="shared" si="1"/>
        <v>26.666666666666668</v>
      </c>
      <c r="T42" s="498">
        <f t="shared" si="6"/>
        <v>0.38071065989847713</v>
      </c>
      <c r="U42" s="499">
        <f t="shared" si="7"/>
        <v>55</v>
      </c>
      <c r="V42" s="533">
        <f t="shared" si="2"/>
        <v>0</v>
      </c>
      <c r="W42" s="534">
        <f t="shared" si="3"/>
        <v>177</v>
      </c>
      <c r="X42" s="534" t="str">
        <f t="shared" si="4"/>
        <v>Đ</v>
      </c>
    </row>
    <row r="43" spans="1:24" s="535" customFormat="1" ht="15.75" customHeight="1">
      <c r="A43" s="536" t="s">
        <v>58</v>
      </c>
      <c r="B43" s="494" t="s">
        <v>486</v>
      </c>
      <c r="C43" s="495">
        <f t="shared" si="20"/>
        <v>762</v>
      </c>
      <c r="D43" s="495">
        <f>SUM(D44:D47)</f>
        <v>520</v>
      </c>
      <c r="E43" s="495">
        <f>SUM(E44:E47)</f>
        <v>242</v>
      </c>
      <c r="F43" s="495">
        <f>SUM(F44:F47)</f>
        <v>0</v>
      </c>
      <c r="G43" s="495">
        <f>SUM(G44:G47)</f>
        <v>0</v>
      </c>
      <c r="H43" s="495">
        <f aca="true" t="shared" si="21" ref="H43:H71">SUM(I43,Q43)</f>
        <v>762</v>
      </c>
      <c r="I43" s="495">
        <f aca="true" t="shared" si="22" ref="I43:I71">SUM(J43:P43)</f>
        <v>520</v>
      </c>
      <c r="J43" s="495">
        <f aca="true" t="shared" si="23" ref="J43:Q43">SUM(J44:J47)</f>
        <v>154</v>
      </c>
      <c r="K43" s="495">
        <f t="shared" si="23"/>
        <v>13</v>
      </c>
      <c r="L43" s="495">
        <f t="shared" si="23"/>
        <v>353</v>
      </c>
      <c r="M43" s="495">
        <f t="shared" si="23"/>
        <v>0</v>
      </c>
      <c r="N43" s="495">
        <f t="shared" si="23"/>
        <v>0</v>
      </c>
      <c r="O43" s="495">
        <f t="shared" si="23"/>
        <v>0</v>
      </c>
      <c r="P43" s="495">
        <f t="shared" si="23"/>
        <v>0</v>
      </c>
      <c r="Q43" s="495">
        <f t="shared" si="23"/>
        <v>242</v>
      </c>
      <c r="R43" s="496">
        <f aca="true" t="shared" si="24" ref="R43:R78">SUM(L43:Q43)</f>
        <v>595</v>
      </c>
      <c r="S43" s="497">
        <f t="shared" si="1"/>
        <v>32.11538461538462</v>
      </c>
      <c r="T43" s="498">
        <f t="shared" si="6"/>
        <v>0.6824146981627297</v>
      </c>
      <c r="U43" s="499">
        <f t="shared" si="7"/>
        <v>353</v>
      </c>
      <c r="V43" s="533">
        <f t="shared" si="2"/>
        <v>0</v>
      </c>
      <c r="W43" s="534">
        <f aca="true" t="shared" si="25" ref="W43:W78">+L43+M43+N43+O43+P43+Q43</f>
        <v>595</v>
      </c>
      <c r="X43" s="534" t="str">
        <f t="shared" si="4"/>
        <v>Đ</v>
      </c>
    </row>
    <row r="44" spans="1:24" s="535" customFormat="1" ht="15.75" customHeight="1">
      <c r="A44" s="539" t="s">
        <v>116</v>
      </c>
      <c r="B44" s="524" t="s">
        <v>564</v>
      </c>
      <c r="C44" s="495">
        <f t="shared" si="20"/>
        <v>157</v>
      </c>
      <c r="D44" s="500">
        <v>108</v>
      </c>
      <c r="E44" s="500">
        <v>49</v>
      </c>
      <c r="F44" s="500"/>
      <c r="G44" s="500"/>
      <c r="H44" s="495">
        <f>+I44+Q44</f>
        <v>157</v>
      </c>
      <c r="I44" s="495">
        <f>+J44+K44+L44+M44+N44+O44+P44</f>
        <v>110</v>
      </c>
      <c r="J44" s="525">
        <v>33</v>
      </c>
      <c r="K44" s="500"/>
      <c r="L44" s="500">
        <v>77</v>
      </c>
      <c r="M44" s="500"/>
      <c r="N44" s="500"/>
      <c r="O44" s="500"/>
      <c r="P44" s="500"/>
      <c r="Q44" s="522">
        <v>47</v>
      </c>
      <c r="R44" s="496">
        <f t="shared" si="24"/>
        <v>124</v>
      </c>
      <c r="S44" s="501">
        <f aca="true" t="shared" si="26" ref="S44:S78">(((J44+K44))/I44)*100</f>
        <v>30</v>
      </c>
      <c r="T44" s="498">
        <f t="shared" si="6"/>
        <v>0.7006369426751592</v>
      </c>
      <c r="U44" s="499">
        <f t="shared" si="7"/>
        <v>77</v>
      </c>
      <c r="V44" s="533">
        <f t="shared" si="2"/>
        <v>0</v>
      </c>
      <c r="W44" s="534">
        <f t="shared" si="25"/>
        <v>124</v>
      </c>
      <c r="X44" s="534" t="str">
        <f t="shared" si="4"/>
        <v>Đ</v>
      </c>
    </row>
    <row r="45" spans="1:24" s="535" customFormat="1" ht="15.75" customHeight="1">
      <c r="A45" s="539" t="s">
        <v>117</v>
      </c>
      <c r="B45" s="524" t="s">
        <v>472</v>
      </c>
      <c r="C45" s="495">
        <f t="shared" si="20"/>
        <v>212</v>
      </c>
      <c r="D45" s="527">
        <v>134</v>
      </c>
      <c r="E45" s="491">
        <v>78</v>
      </c>
      <c r="F45" s="491"/>
      <c r="G45" s="491"/>
      <c r="H45" s="495">
        <f>+I45+Q45</f>
        <v>212</v>
      </c>
      <c r="I45" s="495">
        <f>+J45+K45+L45+M45+N45+O45+P45</f>
        <v>150</v>
      </c>
      <c r="J45" s="491">
        <v>40</v>
      </c>
      <c r="K45" s="491"/>
      <c r="L45" s="491">
        <v>110</v>
      </c>
      <c r="M45" s="491">
        <v>0</v>
      </c>
      <c r="N45" s="491">
        <v>0</v>
      </c>
      <c r="O45" s="491">
        <v>0</v>
      </c>
      <c r="P45" s="492">
        <v>0</v>
      </c>
      <c r="Q45" s="493">
        <v>62</v>
      </c>
      <c r="R45" s="496">
        <f t="shared" si="24"/>
        <v>172</v>
      </c>
      <c r="S45" s="501">
        <f t="shared" si="26"/>
        <v>26.666666666666668</v>
      </c>
      <c r="T45" s="498">
        <f t="shared" si="6"/>
        <v>0.7075471698113207</v>
      </c>
      <c r="U45" s="499">
        <f t="shared" si="7"/>
        <v>110</v>
      </c>
      <c r="V45" s="533">
        <f t="shared" si="2"/>
        <v>0</v>
      </c>
      <c r="W45" s="534">
        <f t="shared" si="25"/>
        <v>172</v>
      </c>
      <c r="X45" s="534" t="str">
        <f t="shared" si="4"/>
        <v>Đ</v>
      </c>
    </row>
    <row r="46" spans="1:24" s="535" customFormat="1" ht="15.75" customHeight="1">
      <c r="A46" s="539" t="s">
        <v>118</v>
      </c>
      <c r="B46" s="524" t="s">
        <v>485</v>
      </c>
      <c r="C46" s="495">
        <f t="shared" si="20"/>
        <v>171</v>
      </c>
      <c r="D46" s="527">
        <v>115</v>
      </c>
      <c r="E46" s="491">
        <v>56</v>
      </c>
      <c r="F46" s="527"/>
      <c r="G46" s="491"/>
      <c r="H46" s="495">
        <f>+I46+Q46</f>
        <v>171</v>
      </c>
      <c r="I46" s="495">
        <f>+J46+K46+L46+M46+N46+O46+P46</f>
        <v>91</v>
      </c>
      <c r="J46" s="491">
        <v>39</v>
      </c>
      <c r="K46" s="491">
        <v>4</v>
      </c>
      <c r="L46" s="491">
        <v>48</v>
      </c>
      <c r="M46" s="491">
        <v>0</v>
      </c>
      <c r="N46" s="491">
        <v>0</v>
      </c>
      <c r="O46" s="491">
        <v>0</v>
      </c>
      <c r="P46" s="492">
        <v>0</v>
      </c>
      <c r="Q46" s="493">
        <v>80</v>
      </c>
      <c r="R46" s="496">
        <f t="shared" si="24"/>
        <v>128</v>
      </c>
      <c r="S46" s="501">
        <f t="shared" si="26"/>
        <v>47.25274725274725</v>
      </c>
      <c r="T46" s="498">
        <f t="shared" si="6"/>
        <v>0.5321637426900585</v>
      </c>
      <c r="U46" s="499">
        <f t="shared" si="7"/>
        <v>48</v>
      </c>
      <c r="V46" s="533">
        <f t="shared" si="2"/>
        <v>0</v>
      </c>
      <c r="W46" s="534">
        <f t="shared" si="25"/>
        <v>128</v>
      </c>
      <c r="X46" s="534" t="str">
        <f t="shared" si="4"/>
        <v>Đ</v>
      </c>
    </row>
    <row r="47" spans="1:24" s="535" customFormat="1" ht="15.75" customHeight="1">
      <c r="A47" s="539" t="s">
        <v>119</v>
      </c>
      <c r="B47" s="524" t="s">
        <v>539</v>
      </c>
      <c r="C47" s="495">
        <f t="shared" si="20"/>
        <v>222</v>
      </c>
      <c r="D47" s="527">
        <v>163</v>
      </c>
      <c r="E47" s="491">
        <v>59</v>
      </c>
      <c r="F47" s="527"/>
      <c r="G47" s="491"/>
      <c r="H47" s="495">
        <f>+I47+Q47</f>
        <v>222</v>
      </c>
      <c r="I47" s="495">
        <f>+J47+K47+L47+M47+N47+O47+P47</f>
        <v>169</v>
      </c>
      <c r="J47" s="491">
        <v>42</v>
      </c>
      <c r="K47" s="491">
        <v>9</v>
      </c>
      <c r="L47" s="491">
        <v>118</v>
      </c>
      <c r="M47" s="491">
        <v>0</v>
      </c>
      <c r="N47" s="491">
        <v>0</v>
      </c>
      <c r="O47" s="491">
        <v>0</v>
      </c>
      <c r="P47" s="492">
        <v>0</v>
      </c>
      <c r="Q47" s="493">
        <v>53</v>
      </c>
      <c r="R47" s="496">
        <f t="shared" si="24"/>
        <v>171</v>
      </c>
      <c r="S47" s="501">
        <f t="shared" si="26"/>
        <v>30.17751479289941</v>
      </c>
      <c r="T47" s="498">
        <f t="shared" si="6"/>
        <v>0.7612612612612613</v>
      </c>
      <c r="U47" s="499">
        <f t="shared" si="7"/>
        <v>118</v>
      </c>
      <c r="V47" s="533">
        <f t="shared" si="2"/>
        <v>0</v>
      </c>
      <c r="W47" s="534">
        <f t="shared" si="25"/>
        <v>171</v>
      </c>
      <c r="X47" s="534" t="str">
        <f t="shared" si="4"/>
        <v>Đ</v>
      </c>
    </row>
    <row r="48" spans="1:24" s="535" customFormat="1" ht="15.75" customHeight="1">
      <c r="A48" s="536" t="s">
        <v>59</v>
      </c>
      <c r="B48" s="494" t="s">
        <v>484</v>
      </c>
      <c r="C48" s="495">
        <f t="shared" si="20"/>
        <v>945</v>
      </c>
      <c r="D48" s="495">
        <f aca="true" t="shared" si="27" ref="D48:R48">SUM(D49:D53)</f>
        <v>537</v>
      </c>
      <c r="E48" s="495">
        <f t="shared" si="27"/>
        <v>408</v>
      </c>
      <c r="F48" s="495">
        <f t="shared" si="27"/>
        <v>2</v>
      </c>
      <c r="G48" s="495">
        <f t="shared" si="27"/>
        <v>0</v>
      </c>
      <c r="H48" s="495">
        <f t="shared" si="27"/>
        <v>943</v>
      </c>
      <c r="I48" s="495">
        <f t="shared" si="27"/>
        <v>600</v>
      </c>
      <c r="J48" s="495">
        <f t="shared" si="27"/>
        <v>247</v>
      </c>
      <c r="K48" s="495">
        <f t="shared" si="27"/>
        <v>8</v>
      </c>
      <c r="L48" s="495">
        <f t="shared" si="27"/>
        <v>342</v>
      </c>
      <c r="M48" s="495">
        <f t="shared" si="27"/>
        <v>3</v>
      </c>
      <c r="N48" s="495">
        <f t="shared" si="27"/>
        <v>0</v>
      </c>
      <c r="O48" s="495">
        <f t="shared" si="27"/>
        <v>0</v>
      </c>
      <c r="P48" s="495">
        <f t="shared" si="27"/>
        <v>0</v>
      </c>
      <c r="Q48" s="495">
        <f t="shared" si="27"/>
        <v>343</v>
      </c>
      <c r="R48" s="495">
        <f t="shared" si="27"/>
        <v>688</v>
      </c>
      <c r="S48" s="497">
        <f t="shared" si="26"/>
        <v>42.5</v>
      </c>
      <c r="T48" s="498">
        <f t="shared" si="6"/>
        <v>0.6362672322375398</v>
      </c>
      <c r="U48" s="499">
        <f t="shared" si="7"/>
        <v>345</v>
      </c>
      <c r="V48" s="533">
        <f t="shared" si="2"/>
        <v>0</v>
      </c>
      <c r="W48" s="534">
        <f t="shared" si="25"/>
        <v>688</v>
      </c>
      <c r="X48" s="534" t="str">
        <f t="shared" si="4"/>
        <v>Đ</v>
      </c>
    </row>
    <row r="49" spans="1:24" s="535" customFormat="1" ht="15.75" customHeight="1">
      <c r="A49" s="539" t="s">
        <v>120</v>
      </c>
      <c r="B49" s="541" t="s">
        <v>483</v>
      </c>
      <c r="C49" s="495">
        <f t="shared" si="20"/>
        <v>134</v>
      </c>
      <c r="D49" s="526">
        <v>62</v>
      </c>
      <c r="E49" s="526">
        <v>72</v>
      </c>
      <c r="F49" s="526">
        <v>0</v>
      </c>
      <c r="G49" s="526">
        <v>0</v>
      </c>
      <c r="H49" s="495">
        <f>+I49+Q49</f>
        <v>134</v>
      </c>
      <c r="I49" s="495">
        <f>+J49+K49+L49+M49+N49+O49+P49</f>
        <v>96</v>
      </c>
      <c r="J49" s="526">
        <v>43</v>
      </c>
      <c r="K49" s="526">
        <v>0</v>
      </c>
      <c r="L49" s="526">
        <v>53</v>
      </c>
      <c r="M49" s="526">
        <v>0</v>
      </c>
      <c r="N49" s="526">
        <v>0</v>
      </c>
      <c r="O49" s="526">
        <v>0</v>
      </c>
      <c r="P49" s="526">
        <v>0</v>
      </c>
      <c r="Q49" s="526">
        <v>38</v>
      </c>
      <c r="R49" s="496">
        <f t="shared" si="24"/>
        <v>91</v>
      </c>
      <c r="S49" s="501">
        <f t="shared" si="26"/>
        <v>44.79166666666667</v>
      </c>
      <c r="T49" s="498">
        <f t="shared" si="6"/>
        <v>0.7164179104477612</v>
      </c>
      <c r="U49" s="499">
        <f t="shared" si="7"/>
        <v>53</v>
      </c>
      <c r="V49" s="533">
        <f aca="true" t="shared" si="28" ref="V49:V78">+C49-(F49+G49+H49)</f>
        <v>0</v>
      </c>
      <c r="W49" s="534">
        <f t="shared" si="25"/>
        <v>91</v>
      </c>
      <c r="X49" s="534" t="str">
        <f t="shared" si="4"/>
        <v>Đ</v>
      </c>
    </row>
    <row r="50" spans="1:24" s="535" customFormat="1" ht="15.75" customHeight="1">
      <c r="A50" s="539" t="s">
        <v>121</v>
      </c>
      <c r="B50" s="544" t="s">
        <v>493</v>
      </c>
      <c r="C50" s="495">
        <f t="shared" si="20"/>
        <v>151</v>
      </c>
      <c r="D50" s="526">
        <v>79</v>
      </c>
      <c r="E50" s="526">
        <v>72</v>
      </c>
      <c r="F50" s="526">
        <v>0</v>
      </c>
      <c r="G50" s="526">
        <v>0</v>
      </c>
      <c r="H50" s="495">
        <f>+I50+Q50</f>
        <v>151</v>
      </c>
      <c r="I50" s="495">
        <f>+J50+K50+L50+M50+N50+O50+P50</f>
        <v>112</v>
      </c>
      <c r="J50" s="526">
        <v>59</v>
      </c>
      <c r="K50" s="526">
        <v>3</v>
      </c>
      <c r="L50" s="526">
        <v>50</v>
      </c>
      <c r="M50" s="526">
        <v>0</v>
      </c>
      <c r="N50" s="526">
        <v>0</v>
      </c>
      <c r="O50" s="526">
        <v>0</v>
      </c>
      <c r="P50" s="526">
        <v>0</v>
      </c>
      <c r="Q50" s="526">
        <v>39</v>
      </c>
      <c r="R50" s="496">
        <f t="shared" si="24"/>
        <v>89</v>
      </c>
      <c r="S50" s="501">
        <f t="shared" si="26"/>
        <v>55.35714285714286</v>
      </c>
      <c r="T50" s="498">
        <f t="shared" si="6"/>
        <v>0.7417218543046358</v>
      </c>
      <c r="U50" s="499">
        <f t="shared" si="7"/>
        <v>50</v>
      </c>
      <c r="V50" s="533">
        <f t="shared" si="28"/>
        <v>0</v>
      </c>
      <c r="W50" s="534">
        <f t="shared" si="25"/>
        <v>89</v>
      </c>
      <c r="X50" s="534" t="str">
        <f t="shared" si="4"/>
        <v>Đ</v>
      </c>
    </row>
    <row r="51" spans="1:24" s="535" customFormat="1" ht="15.75" customHeight="1">
      <c r="A51" s="539" t="s">
        <v>122</v>
      </c>
      <c r="B51" s="547" t="s">
        <v>482</v>
      </c>
      <c r="C51" s="495">
        <f t="shared" si="20"/>
        <v>271</v>
      </c>
      <c r="D51" s="526">
        <v>176</v>
      </c>
      <c r="E51" s="526">
        <v>95</v>
      </c>
      <c r="F51" s="526">
        <v>0</v>
      </c>
      <c r="G51" s="526">
        <v>0</v>
      </c>
      <c r="H51" s="495">
        <f>+I51+Q51</f>
        <v>271</v>
      </c>
      <c r="I51" s="495">
        <f>+J51+K51+L51+M51+N51+O51+P51</f>
        <v>136</v>
      </c>
      <c r="J51" s="526">
        <v>39</v>
      </c>
      <c r="K51" s="526">
        <v>1</v>
      </c>
      <c r="L51" s="526">
        <v>94</v>
      </c>
      <c r="M51" s="526">
        <v>2</v>
      </c>
      <c r="N51" s="526">
        <v>0</v>
      </c>
      <c r="O51" s="526">
        <v>0</v>
      </c>
      <c r="P51" s="526">
        <v>0</v>
      </c>
      <c r="Q51" s="526">
        <v>135</v>
      </c>
      <c r="R51" s="496">
        <f t="shared" si="24"/>
        <v>231</v>
      </c>
      <c r="S51" s="501">
        <f t="shared" si="26"/>
        <v>29.411764705882355</v>
      </c>
      <c r="T51" s="498">
        <f t="shared" si="6"/>
        <v>0.5018450184501845</v>
      </c>
      <c r="U51" s="499">
        <f t="shared" si="7"/>
        <v>96</v>
      </c>
      <c r="V51" s="533">
        <f t="shared" si="28"/>
        <v>0</v>
      </c>
      <c r="W51" s="534">
        <f t="shared" si="25"/>
        <v>231</v>
      </c>
      <c r="X51" s="534" t="str">
        <f t="shared" si="4"/>
        <v>Đ</v>
      </c>
    </row>
    <row r="52" spans="1:24" s="535" customFormat="1" ht="15.75" customHeight="1">
      <c r="A52" s="539" t="s">
        <v>481</v>
      </c>
      <c r="B52" s="544" t="s">
        <v>480</v>
      </c>
      <c r="C52" s="495">
        <f t="shared" si="20"/>
        <v>160</v>
      </c>
      <c r="D52" s="526">
        <v>81</v>
      </c>
      <c r="E52" s="526">
        <v>79</v>
      </c>
      <c r="F52" s="526">
        <v>2</v>
      </c>
      <c r="G52" s="526">
        <v>0</v>
      </c>
      <c r="H52" s="495">
        <f>+I52+Q52</f>
        <v>158</v>
      </c>
      <c r="I52" s="495">
        <f>+J52+K52+L52+M52+N52+O52+P52</f>
        <v>122</v>
      </c>
      <c r="J52" s="526">
        <v>55</v>
      </c>
      <c r="K52" s="526">
        <v>1</v>
      </c>
      <c r="L52" s="526">
        <v>65</v>
      </c>
      <c r="M52" s="526">
        <v>1</v>
      </c>
      <c r="N52" s="526">
        <v>0</v>
      </c>
      <c r="O52" s="526">
        <v>0</v>
      </c>
      <c r="P52" s="526">
        <v>0</v>
      </c>
      <c r="Q52" s="526">
        <v>36</v>
      </c>
      <c r="R52" s="496">
        <f t="shared" si="24"/>
        <v>102</v>
      </c>
      <c r="S52" s="501">
        <f t="shared" si="26"/>
        <v>45.90163934426229</v>
      </c>
      <c r="T52" s="498">
        <f t="shared" si="6"/>
        <v>0.7721518987341772</v>
      </c>
      <c r="U52" s="499">
        <f t="shared" si="7"/>
        <v>66</v>
      </c>
      <c r="V52" s="533">
        <f t="shared" si="28"/>
        <v>0</v>
      </c>
      <c r="W52" s="534">
        <f t="shared" si="25"/>
        <v>102</v>
      </c>
      <c r="X52" s="534" t="str">
        <f t="shared" si="4"/>
        <v>Đ</v>
      </c>
    </row>
    <row r="53" spans="1:24" s="535" customFormat="1" ht="15.75" customHeight="1">
      <c r="A53" s="539" t="s">
        <v>537</v>
      </c>
      <c r="B53" s="544" t="s">
        <v>551</v>
      </c>
      <c r="C53" s="495">
        <f t="shared" si="20"/>
        <v>229</v>
      </c>
      <c r="D53" s="526">
        <v>139</v>
      </c>
      <c r="E53" s="526">
        <v>90</v>
      </c>
      <c r="F53" s="526">
        <v>0</v>
      </c>
      <c r="G53" s="526">
        <v>0</v>
      </c>
      <c r="H53" s="495">
        <f>+I53+Q53</f>
        <v>229</v>
      </c>
      <c r="I53" s="495">
        <f>+J53+K53+L53+M53+N53+O53+P53</f>
        <v>134</v>
      </c>
      <c r="J53" s="526">
        <v>51</v>
      </c>
      <c r="K53" s="526">
        <v>3</v>
      </c>
      <c r="L53" s="526">
        <v>80</v>
      </c>
      <c r="M53" s="526">
        <v>0</v>
      </c>
      <c r="N53" s="526">
        <v>0</v>
      </c>
      <c r="O53" s="526">
        <v>0</v>
      </c>
      <c r="P53" s="526">
        <v>0</v>
      </c>
      <c r="Q53" s="526">
        <v>95</v>
      </c>
      <c r="R53" s="496">
        <f t="shared" si="24"/>
        <v>175</v>
      </c>
      <c r="S53" s="501">
        <f t="shared" si="26"/>
        <v>40.298507462686565</v>
      </c>
      <c r="T53" s="498">
        <f t="shared" si="6"/>
        <v>0.5851528384279476</v>
      </c>
      <c r="U53" s="499">
        <f t="shared" si="7"/>
        <v>80</v>
      </c>
      <c r="V53" s="533">
        <f t="shared" si="28"/>
        <v>0</v>
      </c>
      <c r="W53" s="534">
        <f t="shared" si="25"/>
        <v>175</v>
      </c>
      <c r="X53" s="534" t="str">
        <f t="shared" si="4"/>
        <v>Đ</v>
      </c>
    </row>
    <row r="54" spans="1:24" s="535" customFormat="1" ht="15.75" customHeight="1">
      <c r="A54" s="536" t="s">
        <v>60</v>
      </c>
      <c r="B54" s="494" t="s">
        <v>479</v>
      </c>
      <c r="C54" s="495">
        <f>+C55+C56+C57+C58+C59+C60</f>
        <v>1990</v>
      </c>
      <c r="D54" s="495">
        <f aca="true" t="shared" si="29" ref="D54:R54">+D55+D56+D57+D58+D59+D60</f>
        <v>1228</v>
      </c>
      <c r="E54" s="495">
        <f t="shared" si="29"/>
        <v>762</v>
      </c>
      <c r="F54" s="495">
        <f t="shared" si="29"/>
        <v>0</v>
      </c>
      <c r="G54" s="495">
        <f t="shared" si="29"/>
        <v>0</v>
      </c>
      <c r="H54" s="495">
        <f t="shared" si="29"/>
        <v>1990</v>
      </c>
      <c r="I54" s="495">
        <f t="shared" si="29"/>
        <v>1505</v>
      </c>
      <c r="J54" s="495">
        <f t="shared" si="29"/>
        <v>508</v>
      </c>
      <c r="K54" s="495">
        <f t="shared" si="29"/>
        <v>7</v>
      </c>
      <c r="L54" s="495">
        <f t="shared" si="29"/>
        <v>990</v>
      </c>
      <c r="M54" s="495">
        <f t="shared" si="29"/>
        <v>0</v>
      </c>
      <c r="N54" s="495">
        <f t="shared" si="29"/>
        <v>0</v>
      </c>
      <c r="O54" s="495">
        <f t="shared" si="29"/>
        <v>0</v>
      </c>
      <c r="P54" s="495">
        <f t="shared" si="29"/>
        <v>0</v>
      </c>
      <c r="Q54" s="495">
        <f t="shared" si="29"/>
        <v>485</v>
      </c>
      <c r="R54" s="495">
        <f t="shared" si="29"/>
        <v>1475</v>
      </c>
      <c r="S54" s="501">
        <f t="shared" si="26"/>
        <v>34.21926910299003</v>
      </c>
      <c r="T54" s="498">
        <f t="shared" si="6"/>
        <v>0.7562814070351759</v>
      </c>
      <c r="U54" s="499">
        <f t="shared" si="7"/>
        <v>990</v>
      </c>
      <c r="V54" s="533">
        <f t="shared" si="28"/>
        <v>0</v>
      </c>
      <c r="W54" s="534">
        <f t="shared" si="25"/>
        <v>1475</v>
      </c>
      <c r="X54" s="534" t="str">
        <f t="shared" si="4"/>
        <v>Đ</v>
      </c>
    </row>
    <row r="55" spans="1:24" s="535" customFormat="1" ht="15.75" customHeight="1">
      <c r="A55" s="539" t="s">
        <v>478</v>
      </c>
      <c r="B55" s="437" t="s">
        <v>502</v>
      </c>
      <c r="C55" s="495">
        <f t="shared" si="20"/>
        <v>413</v>
      </c>
      <c r="D55" s="504">
        <v>203</v>
      </c>
      <c r="E55" s="504">
        <v>210</v>
      </c>
      <c r="F55" s="504"/>
      <c r="G55" s="500"/>
      <c r="H55" s="495">
        <f t="shared" si="21"/>
        <v>413</v>
      </c>
      <c r="I55" s="495">
        <f t="shared" si="22"/>
        <v>336</v>
      </c>
      <c r="J55" s="504">
        <v>115</v>
      </c>
      <c r="K55" s="504">
        <v>4</v>
      </c>
      <c r="L55" s="504">
        <v>217</v>
      </c>
      <c r="M55" s="504"/>
      <c r="N55" s="504"/>
      <c r="O55" s="504"/>
      <c r="P55" s="505"/>
      <c r="Q55" s="506">
        <v>77</v>
      </c>
      <c r="R55" s="496">
        <f t="shared" si="24"/>
        <v>294</v>
      </c>
      <c r="S55" s="501">
        <f t="shared" si="26"/>
        <v>35.41666666666667</v>
      </c>
      <c r="T55" s="498">
        <f t="shared" si="6"/>
        <v>0.8135593220338984</v>
      </c>
      <c r="U55" s="499">
        <f t="shared" si="7"/>
        <v>217</v>
      </c>
      <c r="V55" s="533">
        <f t="shared" si="28"/>
        <v>0</v>
      </c>
      <c r="W55" s="534">
        <f t="shared" si="25"/>
        <v>294</v>
      </c>
      <c r="X55" s="534" t="str">
        <f t="shared" si="4"/>
        <v>Đ</v>
      </c>
    </row>
    <row r="56" spans="1:24" s="535" customFormat="1" ht="15.75" customHeight="1">
      <c r="A56" s="539" t="s">
        <v>477</v>
      </c>
      <c r="B56" s="437" t="s">
        <v>476</v>
      </c>
      <c r="C56" s="495">
        <f t="shared" si="20"/>
        <v>377</v>
      </c>
      <c r="D56" s="504">
        <v>267</v>
      </c>
      <c r="E56" s="504">
        <v>110</v>
      </c>
      <c r="F56" s="504"/>
      <c r="G56" s="500"/>
      <c r="H56" s="495">
        <f t="shared" si="21"/>
        <v>377</v>
      </c>
      <c r="I56" s="495">
        <f t="shared" si="22"/>
        <v>289</v>
      </c>
      <c r="J56" s="504">
        <v>46</v>
      </c>
      <c r="K56" s="504"/>
      <c r="L56" s="504">
        <v>243</v>
      </c>
      <c r="M56" s="504"/>
      <c r="N56" s="504"/>
      <c r="O56" s="504"/>
      <c r="P56" s="505"/>
      <c r="Q56" s="506">
        <v>88</v>
      </c>
      <c r="R56" s="496">
        <f t="shared" si="24"/>
        <v>331</v>
      </c>
      <c r="S56" s="501">
        <f t="shared" si="26"/>
        <v>15.916955017301039</v>
      </c>
      <c r="T56" s="498">
        <f t="shared" si="6"/>
        <v>0.76657824933687</v>
      </c>
      <c r="U56" s="499">
        <f t="shared" si="7"/>
        <v>243</v>
      </c>
      <c r="V56" s="533">
        <f t="shared" si="28"/>
        <v>0</v>
      </c>
      <c r="W56" s="534">
        <f t="shared" si="25"/>
        <v>331</v>
      </c>
      <c r="X56" s="534" t="str">
        <f t="shared" si="4"/>
        <v>Đ</v>
      </c>
    </row>
    <row r="57" spans="1:24" s="535" customFormat="1" ht="15.75" customHeight="1">
      <c r="A57" s="539" t="s">
        <v>475</v>
      </c>
      <c r="B57" s="437" t="s">
        <v>474</v>
      </c>
      <c r="C57" s="495">
        <f t="shared" si="20"/>
        <v>488</v>
      </c>
      <c r="D57" s="504">
        <v>325</v>
      </c>
      <c r="E57" s="504">
        <v>163</v>
      </c>
      <c r="F57" s="504"/>
      <c r="G57" s="500"/>
      <c r="H57" s="495">
        <f t="shared" si="21"/>
        <v>488</v>
      </c>
      <c r="I57" s="495">
        <f t="shared" si="22"/>
        <v>396</v>
      </c>
      <c r="J57" s="504">
        <v>111</v>
      </c>
      <c r="K57" s="504">
        <v>1</v>
      </c>
      <c r="L57" s="504">
        <v>284</v>
      </c>
      <c r="M57" s="504"/>
      <c r="N57" s="504"/>
      <c r="O57" s="504"/>
      <c r="P57" s="505"/>
      <c r="Q57" s="506">
        <v>92</v>
      </c>
      <c r="R57" s="496">
        <f t="shared" si="24"/>
        <v>376</v>
      </c>
      <c r="S57" s="501">
        <f t="shared" si="26"/>
        <v>28.28282828282828</v>
      </c>
      <c r="T57" s="498">
        <f t="shared" si="6"/>
        <v>0.8114754098360656</v>
      </c>
      <c r="U57" s="499">
        <f t="shared" si="7"/>
        <v>284</v>
      </c>
      <c r="V57" s="533">
        <f t="shared" si="28"/>
        <v>0</v>
      </c>
      <c r="W57" s="534">
        <f t="shared" si="25"/>
        <v>376</v>
      </c>
      <c r="X57" s="534" t="str">
        <f t="shared" si="4"/>
        <v>Đ</v>
      </c>
    </row>
    <row r="58" spans="1:24" s="535" customFormat="1" ht="15.75" customHeight="1">
      <c r="A58" s="539" t="s">
        <v>473</v>
      </c>
      <c r="B58" s="437" t="s">
        <v>557</v>
      </c>
      <c r="C58" s="495">
        <f t="shared" si="20"/>
        <v>298</v>
      </c>
      <c r="D58" s="504">
        <v>146</v>
      </c>
      <c r="E58" s="504">
        <v>152</v>
      </c>
      <c r="F58" s="504"/>
      <c r="G58" s="500"/>
      <c r="H58" s="495">
        <f t="shared" si="21"/>
        <v>298</v>
      </c>
      <c r="I58" s="495">
        <f t="shared" si="22"/>
        <v>224</v>
      </c>
      <c r="J58" s="504">
        <v>101</v>
      </c>
      <c r="K58" s="504"/>
      <c r="L58" s="504">
        <v>123</v>
      </c>
      <c r="M58" s="504"/>
      <c r="N58" s="504"/>
      <c r="O58" s="504"/>
      <c r="P58" s="505"/>
      <c r="Q58" s="506">
        <v>74</v>
      </c>
      <c r="R58" s="496">
        <f t="shared" si="24"/>
        <v>197</v>
      </c>
      <c r="S58" s="501">
        <f t="shared" si="26"/>
        <v>45.089285714285715</v>
      </c>
      <c r="T58" s="498">
        <f t="shared" si="6"/>
        <v>0.7516778523489933</v>
      </c>
      <c r="U58" s="499">
        <f t="shared" si="7"/>
        <v>123</v>
      </c>
      <c r="V58" s="533">
        <f t="shared" si="28"/>
        <v>0</v>
      </c>
      <c r="W58" s="534">
        <f t="shared" si="25"/>
        <v>197</v>
      </c>
      <c r="X58" s="534" t="str">
        <f t="shared" si="4"/>
        <v>Đ</v>
      </c>
    </row>
    <row r="59" spans="1:24" s="535" customFormat="1" ht="15.75" customHeight="1">
      <c r="A59" s="539" t="s">
        <v>471</v>
      </c>
      <c r="B59" s="437" t="s">
        <v>532</v>
      </c>
      <c r="C59" s="495">
        <f t="shared" si="20"/>
        <v>214</v>
      </c>
      <c r="D59" s="504">
        <v>190</v>
      </c>
      <c r="E59" s="504">
        <v>24</v>
      </c>
      <c r="F59" s="504"/>
      <c r="G59" s="500"/>
      <c r="H59" s="495">
        <f t="shared" si="21"/>
        <v>214</v>
      </c>
      <c r="I59" s="495">
        <f t="shared" si="22"/>
        <v>119</v>
      </c>
      <c r="J59" s="504">
        <v>51</v>
      </c>
      <c r="K59" s="504">
        <v>2</v>
      </c>
      <c r="L59" s="504">
        <v>66</v>
      </c>
      <c r="M59" s="504"/>
      <c r="N59" s="504"/>
      <c r="O59" s="504"/>
      <c r="P59" s="505"/>
      <c r="Q59" s="506">
        <v>95</v>
      </c>
      <c r="R59" s="496">
        <f t="shared" si="24"/>
        <v>161</v>
      </c>
      <c r="S59" s="501">
        <f t="shared" si="26"/>
        <v>44.537815126050425</v>
      </c>
      <c r="T59" s="498">
        <f t="shared" si="6"/>
        <v>0.5560747663551402</v>
      </c>
      <c r="U59" s="499">
        <f t="shared" si="7"/>
        <v>66</v>
      </c>
      <c r="V59" s="533">
        <f t="shared" si="28"/>
        <v>0</v>
      </c>
      <c r="W59" s="534">
        <f t="shared" si="25"/>
        <v>161</v>
      </c>
      <c r="X59" s="534" t="str">
        <f>+IF(W58=R58,"Đ","S")</f>
        <v>Đ</v>
      </c>
    </row>
    <row r="60" spans="1:24" s="535" customFormat="1" ht="15.75" customHeight="1">
      <c r="A60" s="539" t="s">
        <v>535</v>
      </c>
      <c r="B60" s="548" t="s">
        <v>543</v>
      </c>
      <c r="C60" s="495">
        <f t="shared" si="20"/>
        <v>200</v>
      </c>
      <c r="D60" s="519">
        <v>97</v>
      </c>
      <c r="E60" s="491">
        <v>103</v>
      </c>
      <c r="F60" s="519"/>
      <c r="G60" s="519"/>
      <c r="H60" s="495">
        <f t="shared" si="21"/>
        <v>200</v>
      </c>
      <c r="I60" s="495">
        <f t="shared" si="22"/>
        <v>141</v>
      </c>
      <c r="J60" s="491">
        <v>84</v>
      </c>
      <c r="K60" s="491"/>
      <c r="L60" s="491">
        <v>57</v>
      </c>
      <c r="M60" s="500"/>
      <c r="N60" s="500"/>
      <c r="O60" s="500"/>
      <c r="P60" s="500"/>
      <c r="Q60" s="491">
        <v>59</v>
      </c>
      <c r="R60" s="496">
        <f t="shared" si="24"/>
        <v>116</v>
      </c>
      <c r="S60" s="501">
        <f t="shared" si="26"/>
        <v>59.57446808510638</v>
      </c>
      <c r="T60" s="498">
        <f t="shared" si="6"/>
        <v>0.705</v>
      </c>
      <c r="U60" s="499">
        <f t="shared" si="7"/>
        <v>57</v>
      </c>
      <c r="V60" s="533">
        <f t="shared" si="28"/>
        <v>0</v>
      </c>
      <c r="W60" s="534">
        <f t="shared" si="25"/>
        <v>116</v>
      </c>
      <c r="X60" s="534" t="str">
        <f aca="true" t="shared" si="30" ref="X60:X78">+IF(W60=R60,"Đ","S")</f>
        <v>Đ</v>
      </c>
    </row>
    <row r="61" spans="1:24" s="535" customFormat="1" ht="15.75" customHeight="1">
      <c r="A61" s="536" t="s">
        <v>61</v>
      </c>
      <c r="B61" s="494" t="s">
        <v>470</v>
      </c>
      <c r="C61" s="495">
        <f t="shared" si="20"/>
        <v>1726</v>
      </c>
      <c r="D61" s="495">
        <f>SUM(D62:D66)</f>
        <v>1160</v>
      </c>
      <c r="E61" s="495">
        <f>SUM(E62:E66)</f>
        <v>566</v>
      </c>
      <c r="F61" s="495">
        <f>SUM(F62:F66)</f>
        <v>2</v>
      </c>
      <c r="G61" s="495">
        <f>SUM(G62:G66)</f>
        <v>0</v>
      </c>
      <c r="H61" s="495">
        <f t="shared" si="21"/>
        <v>1724</v>
      </c>
      <c r="I61" s="495">
        <f t="shared" si="22"/>
        <v>1307</v>
      </c>
      <c r="J61" s="495">
        <f aca="true" t="shared" si="31" ref="J61:Q61">SUM(J62:J66)</f>
        <v>306</v>
      </c>
      <c r="K61" s="495">
        <f t="shared" si="31"/>
        <v>6</v>
      </c>
      <c r="L61" s="495">
        <f t="shared" si="31"/>
        <v>994</v>
      </c>
      <c r="M61" s="495">
        <f t="shared" si="31"/>
        <v>1</v>
      </c>
      <c r="N61" s="495">
        <f t="shared" si="31"/>
        <v>0</v>
      </c>
      <c r="O61" s="495">
        <f t="shared" si="31"/>
        <v>0</v>
      </c>
      <c r="P61" s="495">
        <f t="shared" si="31"/>
        <v>0</v>
      </c>
      <c r="Q61" s="495">
        <f t="shared" si="31"/>
        <v>417</v>
      </c>
      <c r="R61" s="496">
        <f t="shared" si="24"/>
        <v>1412</v>
      </c>
      <c r="S61" s="497">
        <f t="shared" si="26"/>
        <v>23.871461361897474</v>
      </c>
      <c r="T61" s="498">
        <f t="shared" si="6"/>
        <v>0.7581206496519721</v>
      </c>
      <c r="U61" s="499">
        <f t="shared" si="7"/>
        <v>995</v>
      </c>
      <c r="V61" s="533">
        <f t="shared" si="28"/>
        <v>0</v>
      </c>
      <c r="W61" s="534">
        <f t="shared" si="25"/>
        <v>1412</v>
      </c>
      <c r="X61" s="534" t="str">
        <f t="shared" si="30"/>
        <v>Đ</v>
      </c>
    </row>
    <row r="62" spans="1:24" s="535" customFormat="1" ht="15.75" customHeight="1">
      <c r="A62" s="539" t="s">
        <v>469</v>
      </c>
      <c r="B62" s="531" t="s">
        <v>468</v>
      </c>
      <c r="C62" s="495">
        <f t="shared" si="20"/>
        <v>400</v>
      </c>
      <c r="D62" s="500">
        <v>253</v>
      </c>
      <c r="E62" s="500">
        <v>147</v>
      </c>
      <c r="F62" s="500">
        <v>1</v>
      </c>
      <c r="G62" s="500"/>
      <c r="H62" s="495">
        <f t="shared" si="21"/>
        <v>399</v>
      </c>
      <c r="I62" s="495">
        <f t="shared" si="22"/>
        <v>304</v>
      </c>
      <c r="J62" s="500">
        <v>83</v>
      </c>
      <c r="K62" s="500"/>
      <c r="L62" s="500">
        <v>221</v>
      </c>
      <c r="M62" s="500"/>
      <c r="N62" s="500"/>
      <c r="O62" s="500"/>
      <c r="P62" s="500"/>
      <c r="Q62" s="500">
        <v>95</v>
      </c>
      <c r="R62" s="496">
        <f t="shared" si="24"/>
        <v>316</v>
      </c>
      <c r="S62" s="501">
        <f t="shared" si="26"/>
        <v>27.302631578947366</v>
      </c>
      <c r="T62" s="498">
        <f t="shared" si="6"/>
        <v>0.7619047619047619</v>
      </c>
      <c r="U62" s="499">
        <f t="shared" si="7"/>
        <v>221</v>
      </c>
      <c r="V62" s="533">
        <f t="shared" si="28"/>
        <v>0</v>
      </c>
      <c r="W62" s="534">
        <f t="shared" si="25"/>
        <v>316</v>
      </c>
      <c r="X62" s="534" t="str">
        <f t="shared" si="30"/>
        <v>Đ</v>
      </c>
    </row>
    <row r="63" spans="1:24" s="535" customFormat="1" ht="15.75" customHeight="1">
      <c r="A63" s="539" t="s">
        <v>467</v>
      </c>
      <c r="B63" s="531" t="s">
        <v>466</v>
      </c>
      <c r="C63" s="495">
        <f t="shared" si="20"/>
        <v>444</v>
      </c>
      <c r="D63" s="500">
        <v>306</v>
      </c>
      <c r="E63" s="500">
        <v>138</v>
      </c>
      <c r="F63" s="500">
        <v>1</v>
      </c>
      <c r="G63" s="500"/>
      <c r="H63" s="495">
        <f t="shared" si="21"/>
        <v>443</v>
      </c>
      <c r="I63" s="495">
        <f t="shared" si="22"/>
        <v>292</v>
      </c>
      <c r="J63" s="500">
        <v>68</v>
      </c>
      <c r="K63" s="500">
        <v>1</v>
      </c>
      <c r="L63" s="500">
        <v>223</v>
      </c>
      <c r="M63" s="500"/>
      <c r="N63" s="500"/>
      <c r="O63" s="500"/>
      <c r="P63" s="500"/>
      <c r="Q63" s="500">
        <v>151</v>
      </c>
      <c r="R63" s="496">
        <f t="shared" si="24"/>
        <v>374</v>
      </c>
      <c r="S63" s="501">
        <f t="shared" si="26"/>
        <v>23.63013698630137</v>
      </c>
      <c r="T63" s="498">
        <f t="shared" si="6"/>
        <v>0.6591422121896162</v>
      </c>
      <c r="U63" s="499">
        <f t="shared" si="7"/>
        <v>223</v>
      </c>
      <c r="V63" s="533">
        <f t="shared" si="28"/>
        <v>0</v>
      </c>
      <c r="W63" s="534">
        <f t="shared" si="25"/>
        <v>374</v>
      </c>
      <c r="X63" s="534" t="str">
        <f t="shared" si="30"/>
        <v>Đ</v>
      </c>
    </row>
    <row r="64" spans="1:24" s="535" customFormat="1" ht="15.75" customHeight="1">
      <c r="A64" s="539" t="s">
        <v>465</v>
      </c>
      <c r="B64" s="531" t="s">
        <v>568</v>
      </c>
      <c r="C64" s="495">
        <f t="shared" si="20"/>
        <v>179</v>
      </c>
      <c r="D64" s="500">
        <v>115</v>
      </c>
      <c r="E64" s="500">
        <v>64</v>
      </c>
      <c r="F64" s="500"/>
      <c r="G64" s="500"/>
      <c r="H64" s="495">
        <f t="shared" si="21"/>
        <v>179</v>
      </c>
      <c r="I64" s="495">
        <f t="shared" si="22"/>
        <v>147</v>
      </c>
      <c r="J64" s="500">
        <v>26</v>
      </c>
      <c r="K64" s="500">
        <v>2</v>
      </c>
      <c r="L64" s="500">
        <v>118</v>
      </c>
      <c r="M64" s="500">
        <v>1</v>
      </c>
      <c r="N64" s="500"/>
      <c r="O64" s="500"/>
      <c r="P64" s="500"/>
      <c r="Q64" s="500">
        <v>32</v>
      </c>
      <c r="R64" s="496">
        <f t="shared" si="24"/>
        <v>151</v>
      </c>
      <c r="S64" s="501">
        <f t="shared" si="26"/>
        <v>19.047619047619047</v>
      </c>
      <c r="T64" s="498">
        <f t="shared" si="6"/>
        <v>0.8212290502793296</v>
      </c>
      <c r="U64" s="499">
        <f t="shared" si="7"/>
        <v>119</v>
      </c>
      <c r="V64" s="533">
        <f t="shared" si="28"/>
        <v>0</v>
      </c>
      <c r="W64" s="534">
        <f t="shared" si="25"/>
        <v>151</v>
      </c>
      <c r="X64" s="534" t="str">
        <f t="shared" si="30"/>
        <v>Đ</v>
      </c>
    </row>
    <row r="65" spans="1:24" s="535" customFormat="1" ht="15.75" customHeight="1">
      <c r="A65" s="539" t="s">
        <v>463</v>
      </c>
      <c r="B65" s="531" t="s">
        <v>556</v>
      </c>
      <c r="C65" s="495">
        <f t="shared" si="20"/>
        <v>486</v>
      </c>
      <c r="D65" s="500">
        <v>370</v>
      </c>
      <c r="E65" s="500">
        <v>116</v>
      </c>
      <c r="F65" s="500"/>
      <c r="G65" s="500"/>
      <c r="H65" s="495">
        <f t="shared" si="21"/>
        <v>486</v>
      </c>
      <c r="I65" s="495">
        <f t="shared" si="22"/>
        <v>354</v>
      </c>
      <c r="J65" s="500">
        <v>79</v>
      </c>
      <c r="K65" s="500">
        <v>1</v>
      </c>
      <c r="L65" s="500">
        <v>274</v>
      </c>
      <c r="M65" s="500"/>
      <c r="N65" s="500"/>
      <c r="O65" s="500"/>
      <c r="P65" s="500"/>
      <c r="Q65" s="500">
        <v>132</v>
      </c>
      <c r="R65" s="496">
        <f t="shared" si="24"/>
        <v>406</v>
      </c>
      <c r="S65" s="501">
        <f t="shared" si="26"/>
        <v>22.598870056497177</v>
      </c>
      <c r="T65" s="498">
        <f t="shared" si="6"/>
        <v>0.7283950617283951</v>
      </c>
      <c r="U65" s="499">
        <f t="shared" si="7"/>
        <v>274</v>
      </c>
      <c r="V65" s="533">
        <f t="shared" si="28"/>
        <v>0</v>
      </c>
      <c r="W65" s="534">
        <f t="shared" si="25"/>
        <v>406</v>
      </c>
      <c r="X65" s="534" t="str">
        <f t="shared" si="30"/>
        <v>Đ</v>
      </c>
    </row>
    <row r="66" spans="1:24" s="535" customFormat="1" ht="15.75" customHeight="1">
      <c r="A66" s="539" t="s">
        <v>462</v>
      </c>
      <c r="B66" s="531" t="s">
        <v>534</v>
      </c>
      <c r="C66" s="495">
        <f t="shared" si="20"/>
        <v>217</v>
      </c>
      <c r="D66" s="500">
        <v>116</v>
      </c>
      <c r="E66" s="500">
        <v>101</v>
      </c>
      <c r="F66" s="500"/>
      <c r="G66" s="500"/>
      <c r="H66" s="495">
        <f t="shared" si="21"/>
        <v>217</v>
      </c>
      <c r="I66" s="495">
        <f t="shared" si="22"/>
        <v>210</v>
      </c>
      <c r="J66" s="500">
        <v>50</v>
      </c>
      <c r="K66" s="500">
        <v>2</v>
      </c>
      <c r="L66" s="500">
        <v>158</v>
      </c>
      <c r="M66" s="500"/>
      <c r="N66" s="500"/>
      <c r="O66" s="500"/>
      <c r="P66" s="500"/>
      <c r="Q66" s="500">
        <v>7</v>
      </c>
      <c r="R66" s="496">
        <f t="shared" si="24"/>
        <v>165</v>
      </c>
      <c r="S66" s="501">
        <f t="shared" si="26"/>
        <v>24.761904761904763</v>
      </c>
      <c r="T66" s="498">
        <f t="shared" si="6"/>
        <v>0.967741935483871</v>
      </c>
      <c r="U66" s="499">
        <f t="shared" si="7"/>
        <v>158</v>
      </c>
      <c r="V66" s="533">
        <f t="shared" si="28"/>
        <v>0</v>
      </c>
      <c r="W66" s="534">
        <f t="shared" si="25"/>
        <v>165</v>
      </c>
      <c r="X66" s="534" t="str">
        <f t="shared" si="30"/>
        <v>Đ</v>
      </c>
    </row>
    <row r="67" spans="1:24" s="535" customFormat="1" ht="15.75" customHeight="1">
      <c r="A67" s="536" t="s">
        <v>62</v>
      </c>
      <c r="B67" s="494" t="s">
        <v>461</v>
      </c>
      <c r="C67" s="495">
        <f t="shared" si="20"/>
        <v>2327</v>
      </c>
      <c r="D67" s="495">
        <f>+D68+D69+D70+D71+D72</f>
        <v>1390</v>
      </c>
      <c r="E67" s="495">
        <f aca="true" t="shared" si="32" ref="E67:R67">+E68+E69+E70+E71+E72</f>
        <v>937</v>
      </c>
      <c r="F67" s="495">
        <f t="shared" si="32"/>
        <v>0</v>
      </c>
      <c r="G67" s="495">
        <f t="shared" si="32"/>
        <v>0</v>
      </c>
      <c r="H67" s="495">
        <f t="shared" si="32"/>
        <v>2327</v>
      </c>
      <c r="I67" s="495">
        <f t="shared" si="32"/>
        <v>1859</v>
      </c>
      <c r="J67" s="495">
        <f t="shared" si="32"/>
        <v>327</v>
      </c>
      <c r="K67" s="495">
        <f t="shared" si="32"/>
        <v>16</v>
      </c>
      <c r="L67" s="495">
        <f t="shared" si="32"/>
        <v>1515</v>
      </c>
      <c r="M67" s="495">
        <f t="shared" si="32"/>
        <v>0</v>
      </c>
      <c r="N67" s="495">
        <f t="shared" si="32"/>
        <v>1</v>
      </c>
      <c r="O67" s="495">
        <f t="shared" si="32"/>
        <v>0</v>
      </c>
      <c r="P67" s="495">
        <f t="shared" si="32"/>
        <v>0</v>
      </c>
      <c r="Q67" s="495">
        <f t="shared" si="32"/>
        <v>468</v>
      </c>
      <c r="R67" s="495">
        <f t="shared" si="32"/>
        <v>1984</v>
      </c>
      <c r="S67" s="497">
        <f t="shared" si="26"/>
        <v>18.45077998924153</v>
      </c>
      <c r="T67" s="498">
        <f t="shared" si="6"/>
        <v>0.7988826815642458</v>
      </c>
      <c r="U67" s="499">
        <f t="shared" si="7"/>
        <v>1516</v>
      </c>
      <c r="V67" s="533">
        <f t="shared" si="28"/>
        <v>0</v>
      </c>
      <c r="W67" s="534">
        <f t="shared" si="25"/>
        <v>1984</v>
      </c>
      <c r="X67" s="534" t="str">
        <f t="shared" si="30"/>
        <v>Đ</v>
      </c>
    </row>
    <row r="68" spans="1:24" s="535" customFormat="1" ht="15.75" customHeight="1">
      <c r="A68" s="539" t="s">
        <v>460</v>
      </c>
      <c r="B68" s="549" t="s">
        <v>560</v>
      </c>
      <c r="C68" s="495">
        <f t="shared" si="20"/>
        <v>79</v>
      </c>
      <c r="D68" s="526">
        <v>45</v>
      </c>
      <c r="E68" s="526">
        <v>34</v>
      </c>
      <c r="F68" s="523"/>
      <c r="G68" s="523"/>
      <c r="H68" s="495">
        <f t="shared" si="21"/>
        <v>79</v>
      </c>
      <c r="I68" s="495">
        <f t="shared" si="22"/>
        <v>66</v>
      </c>
      <c r="J68" s="526">
        <v>16</v>
      </c>
      <c r="K68" s="526">
        <v>0</v>
      </c>
      <c r="L68" s="526">
        <v>50</v>
      </c>
      <c r="M68" s="526">
        <v>0</v>
      </c>
      <c r="N68" s="526">
        <v>0</v>
      </c>
      <c r="O68" s="526">
        <v>0</v>
      </c>
      <c r="P68" s="526">
        <v>0</v>
      </c>
      <c r="Q68" s="526">
        <v>13</v>
      </c>
      <c r="R68" s="496">
        <f>+Q68+P68+O68+M68+L68</f>
        <v>63</v>
      </c>
      <c r="S68" s="501">
        <f t="shared" si="26"/>
        <v>24.242424242424242</v>
      </c>
      <c r="T68" s="498">
        <f t="shared" si="6"/>
        <v>0.8354430379746836</v>
      </c>
      <c r="U68" s="499">
        <f t="shared" si="7"/>
        <v>50</v>
      </c>
      <c r="V68" s="533">
        <f t="shared" si="28"/>
        <v>0</v>
      </c>
      <c r="W68" s="534">
        <f t="shared" si="25"/>
        <v>63</v>
      </c>
      <c r="X68" s="534" t="str">
        <f t="shared" si="30"/>
        <v>Đ</v>
      </c>
    </row>
    <row r="69" spans="1:24" s="535" customFormat="1" ht="15.75" customHeight="1">
      <c r="A69" s="539" t="s">
        <v>459</v>
      </c>
      <c r="B69" s="550" t="s">
        <v>544</v>
      </c>
      <c r="C69" s="495">
        <f t="shared" si="20"/>
        <v>368</v>
      </c>
      <c r="D69" s="526">
        <v>199</v>
      </c>
      <c r="E69" s="526">
        <v>169</v>
      </c>
      <c r="F69" s="523"/>
      <c r="G69" s="523"/>
      <c r="H69" s="495">
        <f t="shared" si="21"/>
        <v>368</v>
      </c>
      <c r="I69" s="495">
        <f t="shared" si="22"/>
        <v>318</v>
      </c>
      <c r="J69" s="526">
        <v>102</v>
      </c>
      <c r="K69" s="526">
        <v>2</v>
      </c>
      <c r="L69" s="526">
        <v>214</v>
      </c>
      <c r="M69" s="526">
        <v>0</v>
      </c>
      <c r="N69" s="526">
        <v>0</v>
      </c>
      <c r="O69" s="526">
        <v>0</v>
      </c>
      <c r="P69" s="526">
        <v>0</v>
      </c>
      <c r="Q69" s="526">
        <v>50</v>
      </c>
      <c r="R69" s="496">
        <f>+Q69+P69+O69+M69+L69</f>
        <v>264</v>
      </c>
      <c r="S69" s="501">
        <f t="shared" si="26"/>
        <v>32.70440251572327</v>
      </c>
      <c r="T69" s="498">
        <f t="shared" si="6"/>
        <v>0.8641304347826086</v>
      </c>
      <c r="U69" s="499">
        <f t="shared" si="7"/>
        <v>214</v>
      </c>
      <c r="V69" s="533">
        <f t="shared" si="28"/>
        <v>0</v>
      </c>
      <c r="W69" s="534">
        <f t="shared" si="25"/>
        <v>264</v>
      </c>
      <c r="X69" s="534" t="str">
        <f t="shared" si="30"/>
        <v>Đ</v>
      </c>
    </row>
    <row r="70" spans="1:24" s="535" customFormat="1" ht="15.75" customHeight="1">
      <c r="A70" s="539" t="s">
        <v>458</v>
      </c>
      <c r="B70" s="549" t="s">
        <v>546</v>
      </c>
      <c r="C70" s="495">
        <f t="shared" si="20"/>
        <v>318</v>
      </c>
      <c r="D70" s="526">
        <v>224</v>
      </c>
      <c r="E70" s="526">
        <v>94</v>
      </c>
      <c r="F70" s="523"/>
      <c r="G70" s="523"/>
      <c r="H70" s="495">
        <f t="shared" si="21"/>
        <v>318</v>
      </c>
      <c r="I70" s="495">
        <f t="shared" si="22"/>
        <v>278</v>
      </c>
      <c r="J70" s="526">
        <v>33</v>
      </c>
      <c r="K70" s="526">
        <v>1</v>
      </c>
      <c r="L70" s="526">
        <v>244</v>
      </c>
      <c r="M70" s="526">
        <v>0</v>
      </c>
      <c r="N70" s="526">
        <v>0</v>
      </c>
      <c r="O70" s="526">
        <v>0</v>
      </c>
      <c r="P70" s="526">
        <v>0</v>
      </c>
      <c r="Q70" s="526">
        <v>40</v>
      </c>
      <c r="R70" s="496">
        <f>+Q70+P70+O70+M70+L70</f>
        <v>284</v>
      </c>
      <c r="S70" s="501">
        <f t="shared" si="26"/>
        <v>12.23021582733813</v>
      </c>
      <c r="T70" s="498">
        <f t="shared" si="6"/>
        <v>0.8742138364779874</v>
      </c>
      <c r="U70" s="499">
        <f t="shared" si="7"/>
        <v>244</v>
      </c>
      <c r="V70" s="533">
        <f t="shared" si="28"/>
        <v>0</v>
      </c>
      <c r="W70" s="534">
        <f t="shared" si="25"/>
        <v>284</v>
      </c>
      <c r="X70" s="534" t="str">
        <f t="shared" si="30"/>
        <v>Đ</v>
      </c>
    </row>
    <row r="71" spans="1:24" s="535" customFormat="1" ht="15.75" customHeight="1">
      <c r="A71" s="539" t="s">
        <v>457</v>
      </c>
      <c r="B71" s="550" t="s">
        <v>545</v>
      </c>
      <c r="C71" s="495">
        <f t="shared" si="20"/>
        <v>904</v>
      </c>
      <c r="D71" s="526">
        <v>709</v>
      </c>
      <c r="E71" s="526">
        <v>195</v>
      </c>
      <c r="F71" s="523"/>
      <c r="G71" s="523"/>
      <c r="H71" s="495">
        <f t="shared" si="21"/>
        <v>904</v>
      </c>
      <c r="I71" s="495">
        <f t="shared" si="22"/>
        <v>601</v>
      </c>
      <c r="J71" s="526">
        <v>95</v>
      </c>
      <c r="K71" s="526">
        <v>12</v>
      </c>
      <c r="L71" s="526">
        <v>494</v>
      </c>
      <c r="M71" s="526">
        <v>0</v>
      </c>
      <c r="N71" s="526">
        <v>0</v>
      </c>
      <c r="O71" s="526">
        <v>0</v>
      </c>
      <c r="P71" s="526">
        <v>0</v>
      </c>
      <c r="Q71" s="526">
        <v>303</v>
      </c>
      <c r="R71" s="496">
        <f>+Q71+P71+O71+M71+L71</f>
        <v>797</v>
      </c>
      <c r="S71" s="501">
        <f t="shared" si="26"/>
        <v>17.803660565723796</v>
      </c>
      <c r="T71" s="498">
        <f t="shared" si="6"/>
        <v>0.6648230088495575</v>
      </c>
      <c r="U71" s="499">
        <f t="shared" si="7"/>
        <v>494</v>
      </c>
      <c r="V71" s="533">
        <f t="shared" si="28"/>
        <v>0</v>
      </c>
      <c r="W71" s="534">
        <f t="shared" si="25"/>
        <v>797</v>
      </c>
      <c r="X71" s="534" t="str">
        <f t="shared" si="30"/>
        <v>Đ</v>
      </c>
    </row>
    <row r="72" spans="1:24" s="535" customFormat="1" ht="15.75" customHeight="1">
      <c r="A72" s="539" t="s">
        <v>455</v>
      </c>
      <c r="B72" s="546" t="s">
        <v>548</v>
      </c>
      <c r="C72" s="495">
        <f t="shared" si="20"/>
        <v>658</v>
      </c>
      <c r="D72" s="526">
        <v>213</v>
      </c>
      <c r="E72" s="526">
        <v>445</v>
      </c>
      <c r="F72" s="523"/>
      <c r="G72" s="509"/>
      <c r="H72" s="495">
        <f>+I72+Q72</f>
        <v>658</v>
      </c>
      <c r="I72" s="495">
        <f>+J72+K72+L72+M72+N72+O72+P72</f>
        <v>596</v>
      </c>
      <c r="J72" s="526">
        <v>81</v>
      </c>
      <c r="K72" s="526">
        <v>1</v>
      </c>
      <c r="L72" s="526">
        <v>513</v>
      </c>
      <c r="M72" s="526">
        <v>0</v>
      </c>
      <c r="N72" s="526">
        <v>1</v>
      </c>
      <c r="O72" s="526">
        <v>0</v>
      </c>
      <c r="P72" s="526">
        <v>0</v>
      </c>
      <c r="Q72" s="526">
        <v>62</v>
      </c>
      <c r="R72" s="496">
        <f>+Q72+P72+O72+N72+M72+L72</f>
        <v>576</v>
      </c>
      <c r="S72" s="501">
        <f t="shared" si="26"/>
        <v>13.758389261744966</v>
      </c>
      <c r="T72" s="498">
        <f t="shared" si="6"/>
        <v>0.9057750759878419</v>
      </c>
      <c r="U72" s="499">
        <f t="shared" si="7"/>
        <v>514</v>
      </c>
      <c r="V72" s="533">
        <f t="shared" si="28"/>
        <v>0</v>
      </c>
      <c r="W72" s="534">
        <f t="shared" si="25"/>
        <v>576</v>
      </c>
      <c r="X72" s="534" t="str">
        <f t="shared" si="30"/>
        <v>Đ</v>
      </c>
    </row>
    <row r="73" spans="1:24" s="535" customFormat="1" ht="15.75" customHeight="1">
      <c r="A73" s="536" t="s">
        <v>63</v>
      </c>
      <c r="B73" s="494" t="s">
        <v>454</v>
      </c>
      <c r="C73" s="495">
        <f t="shared" si="20"/>
        <v>1120</v>
      </c>
      <c r="D73" s="495">
        <f>SUM(D74:D78)</f>
        <v>613</v>
      </c>
      <c r="E73" s="495">
        <f>SUM(E74:E78)</f>
        <v>507</v>
      </c>
      <c r="F73" s="495">
        <f>SUM(F74:F78)</f>
        <v>1</v>
      </c>
      <c r="G73" s="495">
        <f>SUM(G74:G78)</f>
        <v>0</v>
      </c>
      <c r="H73" s="495">
        <f aca="true" t="shared" si="33" ref="H73:H78">I73+Q73</f>
        <v>1119</v>
      </c>
      <c r="I73" s="495">
        <f aca="true" t="shared" si="34" ref="I73:Q73">SUM(I74:I78)</f>
        <v>796</v>
      </c>
      <c r="J73" s="495">
        <f t="shared" si="34"/>
        <v>321</v>
      </c>
      <c r="K73" s="495">
        <f t="shared" si="34"/>
        <v>6</v>
      </c>
      <c r="L73" s="495">
        <f t="shared" si="34"/>
        <v>465</v>
      </c>
      <c r="M73" s="495">
        <f t="shared" si="34"/>
        <v>4</v>
      </c>
      <c r="N73" s="495">
        <f t="shared" si="34"/>
        <v>0</v>
      </c>
      <c r="O73" s="495">
        <f t="shared" si="34"/>
        <v>0</v>
      </c>
      <c r="P73" s="495">
        <f t="shared" si="34"/>
        <v>0</v>
      </c>
      <c r="Q73" s="495">
        <f t="shared" si="34"/>
        <v>323</v>
      </c>
      <c r="R73" s="496">
        <f t="shared" si="24"/>
        <v>792</v>
      </c>
      <c r="S73" s="497">
        <f t="shared" si="26"/>
        <v>41.08040201005025</v>
      </c>
      <c r="T73" s="498">
        <f t="shared" si="6"/>
        <v>0.711349419124218</v>
      </c>
      <c r="U73" s="499">
        <f t="shared" si="7"/>
        <v>469</v>
      </c>
      <c r="V73" s="533">
        <f t="shared" si="28"/>
        <v>0</v>
      </c>
      <c r="W73" s="534">
        <f t="shared" si="25"/>
        <v>792</v>
      </c>
      <c r="X73" s="534" t="str">
        <f t="shared" si="30"/>
        <v>Đ</v>
      </c>
    </row>
    <row r="74" spans="1:24" s="535" customFormat="1" ht="15.75" customHeight="1">
      <c r="A74" s="539" t="s">
        <v>453</v>
      </c>
      <c r="B74" s="437" t="s">
        <v>452</v>
      </c>
      <c r="C74" s="495">
        <f t="shared" si="20"/>
        <v>75</v>
      </c>
      <c r="D74" s="529">
        <v>54</v>
      </c>
      <c r="E74" s="527">
        <v>21</v>
      </c>
      <c r="F74" s="527">
        <v>0</v>
      </c>
      <c r="G74" s="500"/>
      <c r="H74" s="495">
        <f t="shared" si="33"/>
        <v>75</v>
      </c>
      <c r="I74" s="495">
        <f>SUM(J74:P74)</f>
        <v>38</v>
      </c>
      <c r="J74" s="527">
        <v>17</v>
      </c>
      <c r="K74" s="527">
        <v>0</v>
      </c>
      <c r="L74" s="527">
        <v>21</v>
      </c>
      <c r="M74" s="527">
        <v>0</v>
      </c>
      <c r="N74" s="527"/>
      <c r="O74" s="527"/>
      <c r="P74" s="552">
        <v>0</v>
      </c>
      <c r="Q74" s="553">
        <v>37</v>
      </c>
      <c r="R74" s="496">
        <f t="shared" si="24"/>
        <v>58</v>
      </c>
      <c r="S74" s="501">
        <f t="shared" si="26"/>
        <v>44.73684210526316</v>
      </c>
      <c r="T74" s="498">
        <f t="shared" si="6"/>
        <v>0.5066666666666667</v>
      </c>
      <c r="U74" s="499">
        <f t="shared" si="7"/>
        <v>21</v>
      </c>
      <c r="V74" s="533">
        <f t="shared" si="28"/>
        <v>0</v>
      </c>
      <c r="W74" s="534">
        <f t="shared" si="25"/>
        <v>58</v>
      </c>
      <c r="X74" s="534" t="str">
        <f t="shared" si="30"/>
        <v>Đ</v>
      </c>
    </row>
    <row r="75" spans="1:24" s="535" customFormat="1" ht="15.75" customHeight="1">
      <c r="A75" s="539" t="s">
        <v>451</v>
      </c>
      <c r="B75" s="437" t="s">
        <v>450</v>
      </c>
      <c r="C75" s="495">
        <f t="shared" si="20"/>
        <v>271</v>
      </c>
      <c r="D75" s="529">
        <v>164</v>
      </c>
      <c r="E75" s="527">
        <v>107</v>
      </c>
      <c r="F75" s="527">
        <v>1</v>
      </c>
      <c r="G75" s="500"/>
      <c r="H75" s="495">
        <f t="shared" si="33"/>
        <v>270</v>
      </c>
      <c r="I75" s="495">
        <f>SUM(J75:P75)</f>
        <v>178</v>
      </c>
      <c r="J75" s="527">
        <v>60</v>
      </c>
      <c r="K75" s="527">
        <v>1</v>
      </c>
      <c r="L75" s="527">
        <v>115</v>
      </c>
      <c r="M75" s="527">
        <v>2</v>
      </c>
      <c r="N75" s="527"/>
      <c r="O75" s="527"/>
      <c r="P75" s="552"/>
      <c r="Q75" s="553">
        <v>92</v>
      </c>
      <c r="R75" s="496">
        <f t="shared" si="24"/>
        <v>209</v>
      </c>
      <c r="S75" s="501">
        <f t="shared" si="26"/>
        <v>34.26966292134831</v>
      </c>
      <c r="T75" s="498">
        <f t="shared" si="6"/>
        <v>0.6592592592592592</v>
      </c>
      <c r="U75" s="499">
        <f t="shared" si="7"/>
        <v>117</v>
      </c>
      <c r="V75" s="533">
        <f t="shared" si="28"/>
        <v>0</v>
      </c>
      <c r="W75" s="534">
        <f t="shared" si="25"/>
        <v>209</v>
      </c>
      <c r="X75" s="534" t="str">
        <f t="shared" si="30"/>
        <v>Đ</v>
      </c>
    </row>
    <row r="76" spans="1:24" s="535" customFormat="1" ht="15.75" customHeight="1">
      <c r="A76" s="539" t="s">
        <v>449</v>
      </c>
      <c r="B76" s="437" t="s">
        <v>550</v>
      </c>
      <c r="C76" s="495">
        <f t="shared" si="20"/>
        <v>326</v>
      </c>
      <c r="D76" s="529">
        <v>151</v>
      </c>
      <c r="E76" s="527">
        <v>175</v>
      </c>
      <c r="F76" s="527">
        <v>0</v>
      </c>
      <c r="G76" s="500"/>
      <c r="H76" s="495">
        <f t="shared" si="33"/>
        <v>326</v>
      </c>
      <c r="I76" s="495">
        <f>SUM(J76:P76)</f>
        <v>251</v>
      </c>
      <c r="J76" s="527">
        <v>130</v>
      </c>
      <c r="K76" s="527">
        <v>5</v>
      </c>
      <c r="L76" s="527">
        <v>116</v>
      </c>
      <c r="M76" s="527"/>
      <c r="N76" s="527"/>
      <c r="O76" s="527"/>
      <c r="P76" s="552">
        <v>0</v>
      </c>
      <c r="Q76" s="553">
        <v>75</v>
      </c>
      <c r="R76" s="496">
        <f t="shared" si="24"/>
        <v>191</v>
      </c>
      <c r="S76" s="501">
        <f t="shared" si="26"/>
        <v>53.78486055776892</v>
      </c>
      <c r="T76" s="498">
        <f t="shared" si="6"/>
        <v>0.7699386503067485</v>
      </c>
      <c r="U76" s="499">
        <f t="shared" si="7"/>
        <v>116</v>
      </c>
      <c r="V76" s="533">
        <f t="shared" si="28"/>
        <v>0</v>
      </c>
      <c r="W76" s="534">
        <f t="shared" si="25"/>
        <v>191</v>
      </c>
      <c r="X76" s="534" t="str">
        <f t="shared" si="30"/>
        <v>Đ</v>
      </c>
    </row>
    <row r="77" spans="1:24" s="535" customFormat="1" ht="15.75" customHeight="1">
      <c r="A77" s="539" t="s">
        <v>448</v>
      </c>
      <c r="B77" s="437" t="s">
        <v>447</v>
      </c>
      <c r="C77" s="495">
        <f t="shared" si="20"/>
        <v>244</v>
      </c>
      <c r="D77" s="529">
        <v>135</v>
      </c>
      <c r="E77" s="527">
        <v>109</v>
      </c>
      <c r="F77" s="527">
        <v>0</v>
      </c>
      <c r="G77" s="528"/>
      <c r="H77" s="495">
        <f t="shared" si="33"/>
        <v>244</v>
      </c>
      <c r="I77" s="495">
        <f>SUM(J77:P77)</f>
        <v>183</v>
      </c>
      <c r="J77" s="527">
        <v>62</v>
      </c>
      <c r="K77" s="500"/>
      <c r="L77" s="527">
        <v>119</v>
      </c>
      <c r="M77" s="500">
        <v>2</v>
      </c>
      <c r="N77" s="500"/>
      <c r="O77" s="500"/>
      <c r="P77" s="500"/>
      <c r="Q77" s="553">
        <v>61</v>
      </c>
      <c r="R77" s="496">
        <f t="shared" si="24"/>
        <v>182</v>
      </c>
      <c r="S77" s="501">
        <f t="shared" si="26"/>
        <v>33.87978142076503</v>
      </c>
      <c r="T77" s="498">
        <f t="shared" si="6"/>
        <v>0.75</v>
      </c>
      <c r="U77" s="499">
        <f t="shared" si="7"/>
        <v>121</v>
      </c>
      <c r="V77" s="533">
        <f t="shared" si="28"/>
        <v>0</v>
      </c>
      <c r="W77" s="534">
        <f t="shared" si="25"/>
        <v>182</v>
      </c>
      <c r="X77" s="534" t="str">
        <f t="shared" si="30"/>
        <v>Đ</v>
      </c>
    </row>
    <row r="78" spans="1:24" s="535" customFormat="1" ht="15.75" customHeight="1">
      <c r="A78" s="539" t="s">
        <v>549</v>
      </c>
      <c r="B78" s="490" t="s">
        <v>533</v>
      </c>
      <c r="C78" s="495">
        <f t="shared" si="20"/>
        <v>204</v>
      </c>
      <c r="D78" s="529">
        <v>109</v>
      </c>
      <c r="E78" s="527">
        <v>95</v>
      </c>
      <c r="F78" s="527">
        <v>0</v>
      </c>
      <c r="G78" s="500"/>
      <c r="H78" s="495">
        <f t="shared" si="33"/>
        <v>204</v>
      </c>
      <c r="I78" s="495">
        <f>SUM(J78:P78)</f>
        <v>146</v>
      </c>
      <c r="J78" s="527">
        <v>52</v>
      </c>
      <c r="K78" s="527">
        <v>0</v>
      </c>
      <c r="L78" s="527">
        <v>94</v>
      </c>
      <c r="M78" s="527"/>
      <c r="N78" s="527">
        <v>0</v>
      </c>
      <c r="O78" s="527"/>
      <c r="P78" s="552">
        <v>0</v>
      </c>
      <c r="Q78" s="553">
        <v>58</v>
      </c>
      <c r="R78" s="496">
        <f t="shared" si="24"/>
        <v>152</v>
      </c>
      <c r="S78" s="501">
        <f t="shared" si="26"/>
        <v>35.61643835616438</v>
      </c>
      <c r="T78" s="498">
        <f t="shared" si="6"/>
        <v>0.7156862745098039</v>
      </c>
      <c r="U78" s="499">
        <f t="shared" si="7"/>
        <v>94</v>
      </c>
      <c r="V78" s="533">
        <f t="shared" si="28"/>
        <v>0</v>
      </c>
      <c r="W78" s="534">
        <f t="shared" si="25"/>
        <v>152</v>
      </c>
      <c r="X78" s="534" t="str">
        <f t="shared" si="30"/>
        <v>Đ</v>
      </c>
    </row>
    <row r="79" spans="1:24" s="403" customFormat="1" ht="29.25" customHeight="1">
      <c r="A79" s="992"/>
      <c r="B79" s="992"/>
      <c r="C79" s="992"/>
      <c r="D79" s="992"/>
      <c r="E79" s="992"/>
      <c r="F79" s="446"/>
      <c r="G79" s="390"/>
      <c r="H79" s="446"/>
      <c r="I79" s="390"/>
      <c r="J79" s="390"/>
      <c r="K79" s="390"/>
      <c r="L79" s="390"/>
      <c r="M79" s="390"/>
      <c r="N79" s="990" t="str">
        <f>'Thong tin'!B8</f>
        <v>Trà Vinh, ngày 03 tháng 02 năm 2020</v>
      </c>
      <c r="O79" s="990"/>
      <c r="P79" s="990"/>
      <c r="Q79" s="990"/>
      <c r="R79" s="990"/>
      <c r="S79" s="990"/>
      <c r="T79" s="452"/>
      <c r="U79" s="452"/>
      <c r="X79" s="478"/>
    </row>
    <row r="80" spans="1:24" s="400" customFormat="1" ht="19.5" customHeight="1">
      <c r="A80" s="402"/>
      <c r="B80" s="991" t="s">
        <v>4</v>
      </c>
      <c r="C80" s="991"/>
      <c r="D80" s="991"/>
      <c r="E80" s="991"/>
      <c r="F80" s="401"/>
      <c r="G80" s="401"/>
      <c r="H80" s="401"/>
      <c r="I80" s="401"/>
      <c r="J80" s="401"/>
      <c r="K80" s="401"/>
      <c r="L80" s="401"/>
      <c r="M80" s="401"/>
      <c r="N80" s="987" t="str">
        <f>'Thong tin'!B7</f>
        <v>PHÓ CỤC TRƯỞNG</v>
      </c>
      <c r="O80" s="987"/>
      <c r="P80" s="987"/>
      <c r="Q80" s="987"/>
      <c r="R80" s="987"/>
      <c r="S80" s="987"/>
      <c r="T80" s="451"/>
      <c r="U80" s="451"/>
      <c r="X80" s="478"/>
    </row>
    <row r="81" spans="1:24" ht="18.75">
      <c r="A81" s="387"/>
      <c r="B81" s="389"/>
      <c r="C81" s="439"/>
      <c r="D81" s="439"/>
      <c r="E81" s="441"/>
      <c r="F81" s="441"/>
      <c r="G81" s="441"/>
      <c r="H81" s="441"/>
      <c r="I81" s="441"/>
      <c r="J81" s="441"/>
      <c r="K81" s="441"/>
      <c r="L81" s="441"/>
      <c r="M81" s="441"/>
      <c r="N81" s="441"/>
      <c r="O81" s="441"/>
      <c r="P81" s="441"/>
      <c r="Q81" s="441"/>
      <c r="R81" s="440"/>
      <c r="S81" s="440"/>
      <c r="T81" s="440"/>
      <c r="U81" s="440"/>
      <c r="X81" s="478"/>
    </row>
    <row r="82" spans="1:24" ht="18.75">
      <c r="A82" s="387"/>
      <c r="B82" s="387"/>
      <c r="C82" s="442"/>
      <c r="D82" s="442"/>
      <c r="E82" s="442"/>
      <c r="F82" s="442"/>
      <c r="G82" s="442"/>
      <c r="H82" s="442"/>
      <c r="I82" s="442"/>
      <c r="J82" s="442"/>
      <c r="K82" s="442"/>
      <c r="L82" s="442"/>
      <c r="M82" s="442"/>
      <c r="N82" s="442"/>
      <c r="O82" s="442"/>
      <c r="P82" s="442"/>
      <c r="Q82" s="442"/>
      <c r="R82" s="387"/>
      <c r="S82" s="387"/>
      <c r="T82" s="387"/>
      <c r="U82" s="387"/>
      <c r="V82" s="480"/>
      <c r="X82" s="478"/>
    </row>
    <row r="83" spans="1:21" ht="18.75">
      <c r="A83" s="387"/>
      <c r="B83" s="388"/>
      <c r="C83" s="388"/>
      <c r="D83" s="388"/>
      <c r="E83" s="388"/>
      <c r="F83" s="388"/>
      <c r="G83" s="388"/>
      <c r="H83" s="388"/>
      <c r="I83" s="388"/>
      <c r="J83" s="388"/>
      <c r="K83" s="388"/>
      <c r="L83" s="388"/>
      <c r="M83" s="388"/>
      <c r="N83" s="388"/>
      <c r="O83" s="388"/>
      <c r="P83" s="388"/>
      <c r="Q83" s="388"/>
      <c r="R83" s="388"/>
      <c r="S83" s="387"/>
      <c r="T83" s="387"/>
      <c r="U83" s="387"/>
    </row>
    <row r="84" spans="1:21" ht="15.75" customHeight="1">
      <c r="A84" s="399"/>
      <c r="B84" s="387"/>
      <c r="C84" s="387"/>
      <c r="D84" s="388"/>
      <c r="E84" s="388"/>
      <c r="F84" s="388"/>
      <c r="G84" s="388"/>
      <c r="H84" s="388"/>
      <c r="I84" s="388"/>
      <c r="J84" s="388"/>
      <c r="K84" s="388"/>
      <c r="L84" s="388"/>
      <c r="M84" s="388"/>
      <c r="N84" s="388"/>
      <c r="O84" s="388"/>
      <c r="P84" s="388"/>
      <c r="Q84" s="388"/>
      <c r="R84" s="387"/>
      <c r="S84" s="387"/>
      <c r="T84" s="387"/>
      <c r="U84" s="387"/>
    </row>
    <row r="85" spans="1:21" ht="15.75" customHeight="1">
      <c r="A85" s="387"/>
      <c r="B85" s="388"/>
      <c r="C85" s="388"/>
      <c r="D85" s="388"/>
      <c r="E85" s="388"/>
      <c r="F85" s="388"/>
      <c r="G85" s="388"/>
      <c r="H85" s="388"/>
      <c r="I85" s="388"/>
      <c r="J85" s="388"/>
      <c r="K85" s="388"/>
      <c r="L85" s="388"/>
      <c r="M85" s="388"/>
      <c r="N85" s="388"/>
      <c r="O85" s="388"/>
      <c r="P85" s="388"/>
      <c r="Q85" s="388"/>
      <c r="R85" s="387"/>
      <c r="S85" s="387"/>
      <c r="T85" s="387"/>
      <c r="U85" s="387"/>
    </row>
    <row r="86" spans="1:21" ht="18.75">
      <c r="A86" s="389"/>
      <c r="B86" s="389"/>
      <c r="C86" s="389"/>
      <c r="D86" s="389"/>
      <c r="E86" s="389"/>
      <c r="F86" s="389"/>
      <c r="G86" s="389"/>
      <c r="H86" s="389"/>
      <c r="I86" s="389"/>
      <c r="J86" s="389"/>
      <c r="K86" s="389"/>
      <c r="L86" s="389"/>
      <c r="M86" s="389"/>
      <c r="N86" s="389"/>
      <c r="O86" s="389"/>
      <c r="P86" s="389"/>
      <c r="Q86" s="387"/>
      <c r="R86" s="387"/>
      <c r="S86" s="387"/>
      <c r="T86" s="387"/>
      <c r="U86" s="387"/>
    </row>
    <row r="87" spans="1:21" ht="18.75">
      <c r="A87" s="387"/>
      <c r="B87" s="387"/>
      <c r="C87" s="387"/>
      <c r="D87" s="387"/>
      <c r="E87" s="387"/>
      <c r="F87" s="387"/>
      <c r="G87" s="387"/>
      <c r="H87" s="387"/>
      <c r="I87" s="387"/>
      <c r="J87" s="387"/>
      <c r="K87" s="387"/>
      <c r="L87" s="387"/>
      <c r="M87" s="387"/>
      <c r="N87" s="387"/>
      <c r="O87" s="387"/>
      <c r="P87" s="387"/>
      <c r="Q87" s="387"/>
      <c r="R87" s="387"/>
      <c r="S87" s="387"/>
      <c r="T87" s="387"/>
      <c r="U87" s="387"/>
    </row>
    <row r="88" spans="1:21" ht="18.75">
      <c r="A88" s="387"/>
      <c r="B88" s="986" t="str">
        <f>'Thong tin'!B5</f>
        <v>Nhan Quốc Hải</v>
      </c>
      <c r="C88" s="986"/>
      <c r="D88" s="986"/>
      <c r="E88" s="986"/>
      <c r="F88" s="387"/>
      <c r="G88" s="387"/>
      <c r="H88" s="387"/>
      <c r="I88" s="387"/>
      <c r="J88" s="387"/>
      <c r="K88" s="387"/>
      <c r="L88" s="387"/>
      <c r="M88" s="387"/>
      <c r="N88" s="986" t="str">
        <f>'Thong tin'!B6</f>
        <v>Nguyễn Minh Khiêm</v>
      </c>
      <c r="O88" s="986"/>
      <c r="P88" s="986"/>
      <c r="Q88" s="986"/>
      <c r="R88" s="986"/>
      <c r="S88" s="986"/>
      <c r="T88" s="450"/>
      <c r="U88" s="450"/>
    </row>
    <row r="89" spans="1:21" ht="18.75">
      <c r="A89" s="398"/>
      <c r="B89" s="398"/>
      <c r="C89" s="398"/>
      <c r="D89" s="398"/>
      <c r="E89" s="398"/>
      <c r="F89" s="398"/>
      <c r="G89" s="398"/>
      <c r="H89" s="398"/>
      <c r="I89" s="398"/>
      <c r="J89" s="398"/>
      <c r="K89" s="398"/>
      <c r="L89" s="398"/>
      <c r="M89" s="398"/>
      <c r="N89" s="398"/>
      <c r="O89" s="398"/>
      <c r="P89" s="398"/>
      <c r="Q89" s="398"/>
      <c r="R89" s="398"/>
      <c r="S89" s="398"/>
      <c r="T89" s="398"/>
      <c r="U89" s="398"/>
    </row>
  </sheetData>
  <sheetProtection/>
  <mergeCells count="33">
    <mergeCell ref="E1:O1"/>
    <mergeCell ref="E2:O2"/>
    <mergeCell ref="E3:O3"/>
    <mergeCell ref="F6:F9"/>
    <mergeCell ref="G6:G9"/>
    <mergeCell ref="A10:B10"/>
    <mergeCell ref="H7:H9"/>
    <mergeCell ref="A3:D3"/>
    <mergeCell ref="A2:D2"/>
    <mergeCell ref="P4:S4"/>
    <mergeCell ref="I7:P7"/>
    <mergeCell ref="S6:S9"/>
    <mergeCell ref="A6:B9"/>
    <mergeCell ref="E8:E9"/>
    <mergeCell ref="Q7:Q9"/>
    <mergeCell ref="D7:E7"/>
    <mergeCell ref="C7:C9"/>
    <mergeCell ref="N79:S79"/>
    <mergeCell ref="J8:P8"/>
    <mergeCell ref="B80:E80"/>
    <mergeCell ref="A79:E79"/>
    <mergeCell ref="R6:R9"/>
    <mergeCell ref="I8:I9"/>
    <mergeCell ref="T7:T9"/>
    <mergeCell ref="U7:U9"/>
    <mergeCell ref="P2:S2"/>
    <mergeCell ref="H6:Q6"/>
    <mergeCell ref="B88:E88"/>
    <mergeCell ref="N80:S80"/>
    <mergeCell ref="N88:S88"/>
    <mergeCell ref="D8:D9"/>
    <mergeCell ref="A11:B11"/>
    <mergeCell ref="C6:E6"/>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H88"/>
  <sheetViews>
    <sheetView showZeros="0" tabSelected="1" view="pageBreakPreview" zoomScale="90" zoomScaleNormal="85" zoomScaleSheetLayoutView="90" zoomScalePageLayoutView="0" workbookViewId="0" topLeftCell="A61">
      <selection activeCell="V14" sqref="V14"/>
    </sheetView>
  </sheetViews>
  <sheetFormatPr defaultColWidth="9.00390625" defaultRowHeight="15.75"/>
  <cols>
    <col min="1" max="1" width="4.50390625" style="378" customWidth="1"/>
    <col min="2" max="2" width="12.75390625" style="378" customWidth="1"/>
    <col min="3" max="3" width="10.125" style="378" customWidth="1"/>
    <col min="4" max="4" width="12.00390625" style="378" customWidth="1"/>
    <col min="5" max="5" width="9.375" style="378" customWidth="1"/>
    <col min="6" max="6" width="7.375" style="378" customWidth="1"/>
    <col min="7" max="7" width="8.75390625" style="378" customWidth="1"/>
    <col min="8" max="8" width="10.75390625" style="378" customWidth="1"/>
    <col min="9" max="9" width="9.50390625" style="378" customWidth="1"/>
    <col min="10" max="10" width="8.625" style="378" customWidth="1"/>
    <col min="11" max="11" width="8.00390625" style="378" customWidth="1"/>
    <col min="12" max="12" width="4.625" style="378" customWidth="1"/>
    <col min="13" max="13" width="9.875" style="378" customWidth="1"/>
    <col min="14" max="14" width="8.125" style="378" customWidth="1"/>
    <col min="15" max="15" width="7.875" style="378" customWidth="1"/>
    <col min="16" max="16" width="4.875" style="378" customWidth="1"/>
    <col min="17" max="17" width="7.00390625" style="378" customWidth="1"/>
    <col min="18" max="18" width="9.25390625" style="378" customWidth="1"/>
    <col min="19" max="19" width="8.625" style="378" customWidth="1"/>
    <col min="20" max="20" width="6.50390625" style="378" customWidth="1"/>
    <col min="21" max="21" width="7.125" style="378" customWidth="1"/>
    <col min="22" max="22" width="7.875" style="378" customWidth="1"/>
    <col min="23" max="23" width="9.875" style="378" customWidth="1"/>
    <col min="24" max="24" width="10.875" style="378" bestFit="1" customWidth="1"/>
    <col min="25" max="16384" width="9.00390625" style="378" customWidth="1"/>
  </cols>
  <sheetData>
    <row r="1" spans="1:22" ht="20.25" customHeight="1">
      <c r="A1" s="416" t="s">
        <v>28</v>
      </c>
      <c r="B1" s="416"/>
      <c r="C1" s="416"/>
      <c r="E1" s="996" t="s">
        <v>66</v>
      </c>
      <c r="F1" s="996"/>
      <c r="G1" s="996"/>
      <c r="H1" s="996"/>
      <c r="I1" s="996"/>
      <c r="J1" s="996"/>
      <c r="K1" s="996"/>
      <c r="L1" s="996"/>
      <c r="M1" s="996"/>
      <c r="N1" s="996"/>
      <c r="O1" s="996"/>
      <c r="P1" s="996"/>
      <c r="Q1" s="418" t="s">
        <v>428</v>
      </c>
      <c r="R1" s="414"/>
      <c r="S1" s="414"/>
      <c r="T1" s="414"/>
      <c r="U1" s="414"/>
      <c r="V1" s="414"/>
    </row>
    <row r="2" spans="1:22" ht="17.25" customHeight="1">
      <c r="A2" s="1003" t="s">
        <v>244</v>
      </c>
      <c r="B2" s="1003"/>
      <c r="C2" s="1003"/>
      <c r="D2" s="1003"/>
      <c r="E2" s="997" t="s">
        <v>34</v>
      </c>
      <c r="F2" s="997"/>
      <c r="G2" s="997"/>
      <c r="H2" s="997"/>
      <c r="I2" s="997"/>
      <c r="J2" s="997"/>
      <c r="K2" s="997"/>
      <c r="L2" s="997"/>
      <c r="M2" s="997"/>
      <c r="N2" s="997"/>
      <c r="O2" s="997"/>
      <c r="P2" s="997"/>
      <c r="Q2" s="1004" t="str">
        <f>'Thong tin'!B4</f>
        <v>CTHADS TRÀ VINH</v>
      </c>
      <c r="R2" s="1004"/>
      <c r="S2" s="1004"/>
      <c r="T2" s="1004"/>
      <c r="U2" s="482"/>
      <c r="V2" s="482"/>
    </row>
    <row r="3" spans="1:22" ht="18" customHeight="1">
      <c r="A3" s="1003" t="s">
        <v>245</v>
      </c>
      <c r="B3" s="1003"/>
      <c r="C3" s="1003"/>
      <c r="D3" s="1003"/>
      <c r="E3" s="998" t="str">
        <f>'Thong tin'!B3</f>
        <v>04 tháng / năm 2020</v>
      </c>
      <c r="F3" s="998"/>
      <c r="G3" s="998"/>
      <c r="H3" s="998"/>
      <c r="I3" s="998"/>
      <c r="J3" s="998"/>
      <c r="K3" s="998"/>
      <c r="L3" s="998"/>
      <c r="M3" s="998"/>
      <c r="N3" s="998"/>
      <c r="O3" s="998"/>
      <c r="P3" s="998"/>
      <c r="Q3" s="418" t="s">
        <v>362</v>
      </c>
      <c r="R3" s="417"/>
      <c r="S3" s="414"/>
      <c r="T3" s="414"/>
      <c r="U3" s="414"/>
      <c r="V3" s="414"/>
    </row>
    <row r="4" spans="1:22" ht="14.25" customHeight="1">
      <c r="A4" s="382" t="s">
        <v>124</v>
      </c>
      <c r="B4" s="416"/>
      <c r="C4" s="416"/>
      <c r="D4" s="416"/>
      <c r="E4" s="416"/>
      <c r="F4" s="416"/>
      <c r="G4" s="416"/>
      <c r="H4" s="416"/>
      <c r="I4" s="416"/>
      <c r="J4" s="416"/>
      <c r="K4" s="416"/>
      <c r="L4" s="416"/>
      <c r="M4" s="416"/>
      <c r="N4" s="416"/>
      <c r="O4" s="415"/>
      <c r="P4" s="415"/>
      <c r="Q4" s="1005" t="s">
        <v>304</v>
      </c>
      <c r="R4" s="1005"/>
      <c r="S4" s="1005"/>
      <c r="T4" s="1005"/>
      <c r="U4" s="483"/>
      <c r="V4" s="483"/>
    </row>
    <row r="5" spans="2:22" ht="21.75" customHeight="1">
      <c r="B5" s="21"/>
      <c r="C5" s="21"/>
      <c r="Q5" s="1002" t="s">
        <v>429</v>
      </c>
      <c r="R5" s="1002"/>
      <c r="S5" s="1002"/>
      <c r="T5" s="1002"/>
      <c r="U5" s="481"/>
      <c r="V5" s="481"/>
    </row>
    <row r="6" spans="1:34" ht="18.75" customHeight="1">
      <c r="A6" s="1013" t="s">
        <v>57</v>
      </c>
      <c r="B6" s="1013"/>
      <c r="C6" s="1014" t="s">
        <v>125</v>
      </c>
      <c r="D6" s="1014"/>
      <c r="E6" s="1014"/>
      <c r="F6" s="1015" t="s">
        <v>101</v>
      </c>
      <c r="G6" s="1015" t="s">
        <v>126</v>
      </c>
      <c r="H6" s="1016" t="s">
        <v>102</v>
      </c>
      <c r="I6" s="1016"/>
      <c r="J6" s="1016"/>
      <c r="K6" s="1016"/>
      <c r="L6" s="1016"/>
      <c r="M6" s="1016"/>
      <c r="N6" s="1016"/>
      <c r="O6" s="1016"/>
      <c r="P6" s="1016"/>
      <c r="Q6" s="1016"/>
      <c r="R6" s="1016"/>
      <c r="S6" s="1014" t="s">
        <v>249</v>
      </c>
      <c r="T6" s="1014" t="s">
        <v>510</v>
      </c>
      <c r="U6" s="1017" t="s">
        <v>525</v>
      </c>
      <c r="V6" s="487"/>
      <c r="W6" s="381"/>
      <c r="X6" s="381"/>
      <c r="Y6" s="381"/>
      <c r="Z6" s="381"/>
      <c r="AA6" s="381"/>
      <c r="AB6" s="381"/>
      <c r="AC6" s="381"/>
      <c r="AD6" s="381"/>
      <c r="AE6" s="381"/>
      <c r="AF6" s="381"/>
      <c r="AG6" s="381"/>
      <c r="AH6" s="381"/>
    </row>
    <row r="7" spans="1:34" s="413" customFormat="1" ht="21" customHeight="1">
      <c r="A7" s="1013"/>
      <c r="B7" s="1013"/>
      <c r="C7" s="1014" t="s">
        <v>42</v>
      </c>
      <c r="D7" s="1014" t="s">
        <v>7</v>
      </c>
      <c r="E7" s="1014"/>
      <c r="F7" s="1015"/>
      <c r="G7" s="1015"/>
      <c r="H7" s="1015" t="s">
        <v>102</v>
      </c>
      <c r="I7" s="1014" t="s">
        <v>103</v>
      </c>
      <c r="J7" s="1014"/>
      <c r="K7" s="1014"/>
      <c r="L7" s="1014"/>
      <c r="M7" s="1014"/>
      <c r="N7" s="1014"/>
      <c r="O7" s="1014"/>
      <c r="P7" s="1014"/>
      <c r="Q7" s="1014"/>
      <c r="R7" s="1015" t="s">
        <v>127</v>
      </c>
      <c r="S7" s="1014"/>
      <c r="T7" s="1014"/>
      <c r="U7" s="1018"/>
      <c r="V7" s="487"/>
      <c r="W7" s="414"/>
      <c r="X7" s="414"/>
      <c r="Y7" s="414"/>
      <c r="Z7" s="414"/>
      <c r="AA7" s="414"/>
      <c r="AB7" s="414"/>
      <c r="AC7" s="414"/>
      <c r="AD7" s="414"/>
      <c r="AE7" s="414"/>
      <c r="AF7" s="414"/>
      <c r="AG7" s="414"/>
      <c r="AH7" s="414"/>
    </row>
    <row r="8" spans="1:34" ht="21.75" customHeight="1">
      <c r="A8" s="1013"/>
      <c r="B8" s="1013"/>
      <c r="C8" s="1014"/>
      <c r="D8" s="1014" t="s">
        <v>128</v>
      </c>
      <c r="E8" s="1014" t="s">
        <v>129</v>
      </c>
      <c r="F8" s="1015"/>
      <c r="G8" s="1015"/>
      <c r="H8" s="1015"/>
      <c r="I8" s="1015" t="s">
        <v>509</v>
      </c>
      <c r="J8" s="1014" t="s">
        <v>7</v>
      </c>
      <c r="K8" s="1014"/>
      <c r="L8" s="1014"/>
      <c r="M8" s="1014"/>
      <c r="N8" s="1014"/>
      <c r="O8" s="1014"/>
      <c r="P8" s="1014"/>
      <c r="Q8" s="1014"/>
      <c r="R8" s="1015"/>
      <c r="S8" s="1014"/>
      <c r="T8" s="1014"/>
      <c r="U8" s="1018"/>
      <c r="V8" s="487"/>
      <c r="W8" s="381"/>
      <c r="X8" s="381"/>
      <c r="Y8" s="381"/>
      <c r="Z8" s="381"/>
      <c r="AA8" s="381"/>
      <c r="AB8" s="381"/>
      <c r="AC8" s="381"/>
      <c r="AD8" s="381"/>
      <c r="AE8" s="381"/>
      <c r="AF8" s="381"/>
      <c r="AG8" s="381"/>
      <c r="AH8" s="381"/>
    </row>
    <row r="9" spans="1:34" ht="84" customHeight="1">
      <c r="A9" s="1013"/>
      <c r="B9" s="1013"/>
      <c r="C9" s="1014"/>
      <c r="D9" s="1014"/>
      <c r="E9" s="1014"/>
      <c r="F9" s="1015"/>
      <c r="G9" s="1015"/>
      <c r="H9" s="1015"/>
      <c r="I9" s="1015"/>
      <c r="J9" s="1019" t="s">
        <v>130</v>
      </c>
      <c r="K9" s="1019" t="s">
        <v>131</v>
      </c>
      <c r="L9" s="1019" t="s">
        <v>123</v>
      </c>
      <c r="M9" s="10" t="s">
        <v>105</v>
      </c>
      <c r="N9" s="10" t="s">
        <v>132</v>
      </c>
      <c r="O9" s="10" t="s">
        <v>108</v>
      </c>
      <c r="P9" s="10" t="s">
        <v>250</v>
      </c>
      <c r="Q9" s="10" t="s">
        <v>111</v>
      </c>
      <c r="R9" s="1015"/>
      <c r="S9" s="1014"/>
      <c r="T9" s="1014"/>
      <c r="U9" s="1020"/>
      <c r="V9" s="1012"/>
      <c r="W9" s="381"/>
      <c r="X9" s="381"/>
      <c r="Y9" s="381"/>
      <c r="Z9" s="381"/>
      <c r="AA9" s="381"/>
      <c r="AB9" s="381"/>
      <c r="AC9" s="381"/>
      <c r="AD9" s="381"/>
      <c r="AE9" s="381"/>
      <c r="AF9" s="381"/>
      <c r="AG9" s="381"/>
      <c r="AH9" s="381"/>
    </row>
    <row r="10" spans="1:25" ht="17.25" customHeight="1">
      <c r="A10" s="1021" t="s">
        <v>6</v>
      </c>
      <c r="B10" s="1022"/>
      <c r="C10" s="1023">
        <v>1</v>
      </c>
      <c r="D10" s="1023">
        <v>2</v>
      </c>
      <c r="E10" s="1023">
        <v>3</v>
      </c>
      <c r="F10" s="1023">
        <v>4</v>
      </c>
      <c r="G10" s="1023">
        <v>5</v>
      </c>
      <c r="H10" s="1023">
        <v>6</v>
      </c>
      <c r="I10" s="1023">
        <v>7</v>
      </c>
      <c r="J10" s="1023">
        <v>8</v>
      </c>
      <c r="K10" s="1023">
        <v>9</v>
      </c>
      <c r="L10" s="1023" t="s">
        <v>83</v>
      </c>
      <c r="M10" s="1023" t="s">
        <v>84</v>
      </c>
      <c r="N10" s="1023" t="s">
        <v>85</v>
      </c>
      <c r="O10" s="1023" t="s">
        <v>86</v>
      </c>
      <c r="P10" s="1023" t="s">
        <v>87</v>
      </c>
      <c r="Q10" s="1023" t="s">
        <v>252</v>
      </c>
      <c r="R10" s="1023" t="s">
        <v>516</v>
      </c>
      <c r="S10" s="1023" t="s">
        <v>515</v>
      </c>
      <c r="T10" s="1024" t="s">
        <v>514</v>
      </c>
      <c r="U10" s="1023" t="s">
        <v>527</v>
      </c>
      <c r="V10" s="454" t="s">
        <v>528</v>
      </c>
      <c r="W10" s="454" t="s">
        <v>529</v>
      </c>
      <c r="X10" s="454" t="s">
        <v>530</v>
      </c>
      <c r="Y10" s="454" t="s">
        <v>531</v>
      </c>
    </row>
    <row r="11" spans="1:25" ht="18" customHeight="1">
      <c r="A11" s="1008" t="s">
        <v>30</v>
      </c>
      <c r="B11" s="1009"/>
      <c r="C11" s="568">
        <f aca="true" t="shared" si="0" ref="C11:S11">+C12+C22</f>
        <v>955255940</v>
      </c>
      <c r="D11" s="568">
        <f t="shared" si="0"/>
        <v>706925899</v>
      </c>
      <c r="E11" s="568">
        <f t="shared" si="0"/>
        <v>248330041</v>
      </c>
      <c r="F11" s="568">
        <f t="shared" si="0"/>
        <v>18248895</v>
      </c>
      <c r="G11" s="568">
        <f t="shared" si="0"/>
        <v>56527</v>
      </c>
      <c r="H11" s="568">
        <f t="shared" si="0"/>
        <v>937007045</v>
      </c>
      <c r="I11" s="568">
        <f t="shared" si="0"/>
        <v>626454456</v>
      </c>
      <c r="J11" s="568">
        <f t="shared" si="0"/>
        <v>52484914</v>
      </c>
      <c r="K11" s="568">
        <f t="shared" si="0"/>
        <v>15211278</v>
      </c>
      <c r="L11" s="568">
        <f t="shared" si="0"/>
        <v>0</v>
      </c>
      <c r="M11" s="568">
        <f t="shared" si="0"/>
        <v>543024596</v>
      </c>
      <c r="N11" s="568">
        <f t="shared" si="0"/>
        <v>15218957</v>
      </c>
      <c r="O11" s="568">
        <f t="shared" si="0"/>
        <v>56600</v>
      </c>
      <c r="P11" s="568">
        <f t="shared" si="0"/>
        <v>0</v>
      </c>
      <c r="Q11" s="568">
        <f t="shared" si="0"/>
        <v>458111</v>
      </c>
      <c r="R11" s="568">
        <f t="shared" si="0"/>
        <v>310552589</v>
      </c>
      <c r="S11" s="568">
        <f t="shared" si="0"/>
        <v>869310853</v>
      </c>
      <c r="T11" s="569">
        <f aca="true" t="shared" si="1" ref="T11:T43">(((J11+K11+L11))/I11)*100</f>
        <v>10.80624319160402</v>
      </c>
      <c r="U11" s="570">
        <f>I11/H11</f>
        <v>0.668569632792889</v>
      </c>
      <c r="V11" s="486">
        <f>+V12+V22</f>
        <v>0</v>
      </c>
      <c r="W11" s="515">
        <f aca="true" t="shared" si="2" ref="W11:W24">+C11-(F11+G11+H11)</f>
        <v>-56527</v>
      </c>
      <c r="X11" s="447">
        <f aca="true" t="shared" si="3" ref="X11:X43">+M11+N11+O11+P11+Q11+R11</f>
        <v>869310853</v>
      </c>
      <c r="Y11" s="516" t="str">
        <f aca="true" t="shared" si="4" ref="Y11:Y43">+IF(X11=S11,"Đ","S")</f>
        <v>Đ</v>
      </c>
    </row>
    <row r="12" spans="1:25" ht="18" customHeight="1">
      <c r="A12" s="554" t="s">
        <v>0</v>
      </c>
      <c r="B12" s="555" t="s">
        <v>508</v>
      </c>
      <c r="C12" s="568">
        <f aca="true" t="shared" si="5" ref="C12:K12">SUM(C13:C21)</f>
        <v>130835091</v>
      </c>
      <c r="D12" s="568">
        <f t="shared" si="5"/>
        <v>100272090</v>
      </c>
      <c r="E12" s="568">
        <f t="shared" si="5"/>
        <v>30563001</v>
      </c>
      <c r="F12" s="568">
        <f t="shared" si="5"/>
        <v>300</v>
      </c>
      <c r="G12" s="568">
        <f t="shared" si="5"/>
        <v>28263</v>
      </c>
      <c r="H12" s="568">
        <f t="shared" si="5"/>
        <v>130834791</v>
      </c>
      <c r="I12" s="568">
        <f t="shared" si="5"/>
        <v>80835177</v>
      </c>
      <c r="J12" s="568">
        <f t="shared" si="5"/>
        <v>5469697</v>
      </c>
      <c r="K12" s="568">
        <f t="shared" si="5"/>
        <v>8260005</v>
      </c>
      <c r="L12" s="568"/>
      <c r="M12" s="568">
        <f aca="true" t="shared" si="6" ref="M12:S12">SUM(M13:M21)</f>
        <v>66260154</v>
      </c>
      <c r="N12" s="568">
        <f t="shared" si="6"/>
        <v>633931</v>
      </c>
      <c r="O12" s="568">
        <f t="shared" si="6"/>
        <v>23750</v>
      </c>
      <c r="P12" s="568">
        <f t="shared" si="6"/>
        <v>0</v>
      </c>
      <c r="Q12" s="568">
        <f t="shared" si="6"/>
        <v>187640</v>
      </c>
      <c r="R12" s="568">
        <f t="shared" si="6"/>
        <v>49999614</v>
      </c>
      <c r="S12" s="568">
        <f t="shared" si="6"/>
        <v>117105089</v>
      </c>
      <c r="T12" s="569">
        <f t="shared" si="1"/>
        <v>16.984810956744738</v>
      </c>
      <c r="U12" s="570">
        <f aca="true" t="shared" si="7" ref="U12:U78">I12/H12</f>
        <v>0.6178416030029811</v>
      </c>
      <c r="V12" s="486">
        <f>SUM(V13:V21)</f>
        <v>0</v>
      </c>
      <c r="W12" s="515">
        <f t="shared" si="2"/>
        <v>-28263</v>
      </c>
      <c r="X12" s="447">
        <f t="shared" si="3"/>
        <v>117105089</v>
      </c>
      <c r="Y12" s="516" t="str">
        <f t="shared" si="4"/>
        <v>Đ</v>
      </c>
    </row>
    <row r="13" spans="1:25" ht="18" customHeight="1">
      <c r="A13" s="556" t="s">
        <v>43</v>
      </c>
      <c r="B13" s="557" t="s">
        <v>434</v>
      </c>
      <c r="C13" s="568">
        <f aca="true" t="shared" si="8" ref="C13:C21">+D13+E13</f>
        <v>0</v>
      </c>
      <c r="D13" s="571"/>
      <c r="E13" s="571"/>
      <c r="F13" s="571"/>
      <c r="G13" s="571"/>
      <c r="H13" s="568">
        <f aca="true" t="shared" si="9" ref="H13:H21">SUM(I13,R13)</f>
        <v>0</v>
      </c>
      <c r="I13" s="568">
        <f aca="true" t="shared" si="10" ref="I13:I21">SUM(J13:Q13)</f>
        <v>0</v>
      </c>
      <c r="J13" s="571"/>
      <c r="K13" s="571"/>
      <c r="L13" s="571"/>
      <c r="M13" s="571"/>
      <c r="N13" s="571"/>
      <c r="O13" s="571"/>
      <c r="P13" s="571"/>
      <c r="Q13" s="571"/>
      <c r="R13" s="571"/>
      <c r="S13" s="572">
        <f aca="true" t="shared" si="11" ref="S13:S21">SUM(M13:R13)</f>
        <v>0</v>
      </c>
      <c r="T13" s="573" t="e">
        <f t="shared" si="1"/>
        <v>#DIV/0!</v>
      </c>
      <c r="U13" s="570" t="e">
        <f t="shared" si="7"/>
        <v>#DIV/0!</v>
      </c>
      <c r="V13" s="455"/>
      <c r="W13" s="515">
        <f t="shared" si="2"/>
        <v>0</v>
      </c>
      <c r="X13" s="447">
        <f t="shared" si="3"/>
        <v>0</v>
      </c>
      <c r="Y13" s="516" t="str">
        <f t="shared" si="4"/>
        <v>Đ</v>
      </c>
    </row>
    <row r="14" spans="1:25" ht="18" customHeight="1">
      <c r="A14" s="556" t="s">
        <v>44</v>
      </c>
      <c r="B14" s="557" t="s">
        <v>507</v>
      </c>
      <c r="C14" s="568">
        <f t="shared" si="8"/>
        <v>0</v>
      </c>
      <c r="D14" s="571"/>
      <c r="E14" s="571"/>
      <c r="F14" s="571"/>
      <c r="G14" s="571"/>
      <c r="H14" s="568">
        <f t="shared" si="9"/>
        <v>0</v>
      </c>
      <c r="I14" s="568">
        <f t="shared" si="10"/>
        <v>0</v>
      </c>
      <c r="J14" s="571"/>
      <c r="K14" s="571"/>
      <c r="L14" s="571"/>
      <c r="M14" s="571"/>
      <c r="N14" s="571"/>
      <c r="O14" s="571"/>
      <c r="P14" s="571"/>
      <c r="Q14" s="571"/>
      <c r="R14" s="571"/>
      <c r="S14" s="572">
        <f t="shared" si="11"/>
        <v>0</v>
      </c>
      <c r="T14" s="573" t="e">
        <f t="shared" si="1"/>
        <v>#DIV/0!</v>
      </c>
      <c r="U14" s="570" t="e">
        <f t="shared" si="7"/>
        <v>#DIV/0!</v>
      </c>
      <c r="V14" s="455"/>
      <c r="W14" s="515">
        <f t="shared" si="2"/>
        <v>0</v>
      </c>
      <c r="X14" s="447">
        <f t="shared" si="3"/>
        <v>0</v>
      </c>
      <c r="Y14" s="516" t="str">
        <f t="shared" si="4"/>
        <v>Đ</v>
      </c>
    </row>
    <row r="15" spans="1:25" ht="18" customHeight="1">
      <c r="A15" s="556" t="s">
        <v>49</v>
      </c>
      <c r="B15" s="557" t="s">
        <v>506</v>
      </c>
      <c r="C15" s="568">
        <f t="shared" si="8"/>
        <v>22266341</v>
      </c>
      <c r="D15" s="571">
        <v>22173142</v>
      </c>
      <c r="E15" s="571">
        <v>93199</v>
      </c>
      <c r="F15" s="571">
        <v>300</v>
      </c>
      <c r="G15" s="571">
        <v>0</v>
      </c>
      <c r="H15" s="568">
        <f t="shared" si="9"/>
        <v>22266041</v>
      </c>
      <c r="I15" s="568">
        <f t="shared" si="10"/>
        <v>17488258</v>
      </c>
      <c r="J15" s="571">
        <v>101368</v>
      </c>
      <c r="K15" s="571">
        <v>7822000</v>
      </c>
      <c r="L15" s="571"/>
      <c r="M15" s="571">
        <v>9076717</v>
      </c>
      <c r="N15" s="571">
        <v>406560</v>
      </c>
      <c r="O15" s="571">
        <v>23750</v>
      </c>
      <c r="P15" s="571"/>
      <c r="Q15" s="571">
        <v>57863</v>
      </c>
      <c r="R15" s="571">
        <v>4777783</v>
      </c>
      <c r="S15" s="572">
        <f t="shared" si="11"/>
        <v>14342673</v>
      </c>
      <c r="T15" s="573">
        <f t="shared" si="1"/>
        <v>45.30678813178534</v>
      </c>
      <c r="U15" s="570">
        <f t="shared" si="7"/>
        <v>0.7854228778254743</v>
      </c>
      <c r="V15" s="455"/>
      <c r="W15" s="515">
        <f t="shared" si="2"/>
        <v>0</v>
      </c>
      <c r="X15" s="447">
        <f t="shared" si="3"/>
        <v>14342673</v>
      </c>
      <c r="Y15" s="516" t="str">
        <f t="shared" si="4"/>
        <v>Đ</v>
      </c>
    </row>
    <row r="16" spans="1:25" ht="18" customHeight="1">
      <c r="A16" s="556" t="s">
        <v>58</v>
      </c>
      <c r="B16" s="558" t="s">
        <v>464</v>
      </c>
      <c r="C16" s="568">
        <f t="shared" si="8"/>
        <v>33753309</v>
      </c>
      <c r="D16" s="571">
        <v>33573012</v>
      </c>
      <c r="E16" s="571">
        <v>180297</v>
      </c>
      <c r="F16" s="571">
        <v>0</v>
      </c>
      <c r="G16" s="571"/>
      <c r="H16" s="568">
        <f t="shared" si="9"/>
        <v>33753309</v>
      </c>
      <c r="I16" s="568">
        <f t="shared" si="10"/>
        <v>15586923</v>
      </c>
      <c r="J16" s="571">
        <v>159636</v>
      </c>
      <c r="K16" s="571"/>
      <c r="L16" s="571"/>
      <c r="M16" s="571">
        <v>15427287</v>
      </c>
      <c r="N16" s="571"/>
      <c r="O16" s="571"/>
      <c r="P16" s="571"/>
      <c r="Q16" s="571"/>
      <c r="R16" s="571">
        <v>18166386</v>
      </c>
      <c r="S16" s="572">
        <f t="shared" si="11"/>
        <v>33593673</v>
      </c>
      <c r="T16" s="573">
        <f t="shared" si="1"/>
        <v>1.0241662193365553</v>
      </c>
      <c r="U16" s="570">
        <f t="shared" si="7"/>
        <v>0.4617894796625717</v>
      </c>
      <c r="V16" s="455"/>
      <c r="W16" s="515">
        <f t="shared" si="2"/>
        <v>0</v>
      </c>
      <c r="X16" s="447">
        <f t="shared" si="3"/>
        <v>33593673</v>
      </c>
      <c r="Y16" s="516" t="str">
        <f t="shared" si="4"/>
        <v>Đ</v>
      </c>
    </row>
    <row r="17" spans="1:25" ht="18" customHeight="1">
      <c r="A17" s="556" t="s">
        <v>59</v>
      </c>
      <c r="B17" s="559" t="s">
        <v>505</v>
      </c>
      <c r="C17" s="568">
        <f t="shared" si="8"/>
        <v>13986510</v>
      </c>
      <c r="D17" s="571">
        <v>12021685</v>
      </c>
      <c r="E17" s="571">
        <v>1964825</v>
      </c>
      <c r="F17" s="571">
        <v>0</v>
      </c>
      <c r="G17" s="571"/>
      <c r="H17" s="568">
        <f t="shared" si="9"/>
        <v>13986510</v>
      </c>
      <c r="I17" s="568">
        <f t="shared" si="10"/>
        <v>3633621</v>
      </c>
      <c r="J17" s="571">
        <v>2919492</v>
      </c>
      <c r="K17" s="571">
        <v>433433</v>
      </c>
      <c r="L17" s="571"/>
      <c r="M17" s="571">
        <v>183036</v>
      </c>
      <c r="N17" s="571"/>
      <c r="O17" s="571"/>
      <c r="P17" s="571"/>
      <c r="Q17" s="571">
        <v>97660</v>
      </c>
      <c r="R17" s="571">
        <v>10352889</v>
      </c>
      <c r="S17" s="572">
        <f t="shared" si="11"/>
        <v>10633585</v>
      </c>
      <c r="T17" s="573">
        <f t="shared" si="1"/>
        <v>92.27503363724506</v>
      </c>
      <c r="U17" s="570">
        <f t="shared" si="7"/>
        <v>0.25979468788139426</v>
      </c>
      <c r="V17" s="455"/>
      <c r="W17" s="515">
        <f t="shared" si="2"/>
        <v>0</v>
      </c>
      <c r="X17" s="447">
        <f t="shared" si="3"/>
        <v>10633585</v>
      </c>
      <c r="Y17" s="516" t="str">
        <f t="shared" si="4"/>
        <v>Đ</v>
      </c>
    </row>
    <row r="18" spans="1:25" ht="18" customHeight="1">
      <c r="A18" s="556" t="s">
        <v>60</v>
      </c>
      <c r="B18" s="557" t="s">
        <v>504</v>
      </c>
      <c r="C18" s="568">
        <f t="shared" si="8"/>
        <v>17363829</v>
      </c>
      <c r="D18" s="571">
        <v>15806929</v>
      </c>
      <c r="E18" s="571">
        <v>1556900</v>
      </c>
      <c r="F18" s="571"/>
      <c r="G18" s="571"/>
      <c r="H18" s="568">
        <f t="shared" si="9"/>
        <v>17363829</v>
      </c>
      <c r="I18" s="568">
        <f t="shared" si="10"/>
        <v>5654779</v>
      </c>
      <c r="J18" s="571">
        <f>146601+2486</f>
        <v>149087</v>
      </c>
      <c r="K18" s="571">
        <v>4572</v>
      </c>
      <c r="L18" s="571"/>
      <c r="M18" s="571">
        <v>5273749</v>
      </c>
      <c r="N18" s="571">
        <v>227371</v>
      </c>
      <c r="O18" s="571"/>
      <c r="P18" s="571"/>
      <c r="Q18" s="571"/>
      <c r="R18" s="571">
        <v>11709050</v>
      </c>
      <c r="S18" s="572">
        <f t="shared" si="11"/>
        <v>17210170</v>
      </c>
      <c r="T18" s="573">
        <f t="shared" si="1"/>
        <v>2.717329890345847</v>
      </c>
      <c r="U18" s="570">
        <f t="shared" si="7"/>
        <v>0.3256642875255222</v>
      </c>
      <c r="V18" s="455"/>
      <c r="W18" s="515">
        <f t="shared" si="2"/>
        <v>0</v>
      </c>
      <c r="X18" s="447">
        <f t="shared" si="3"/>
        <v>17210170</v>
      </c>
      <c r="Y18" s="516" t="str">
        <f t="shared" si="4"/>
        <v>Đ</v>
      </c>
    </row>
    <row r="19" spans="1:25" ht="18" customHeight="1">
      <c r="A19" s="556" t="s">
        <v>61</v>
      </c>
      <c r="B19" s="557" t="s">
        <v>561</v>
      </c>
      <c r="C19" s="568">
        <f t="shared" si="8"/>
        <v>36793302</v>
      </c>
      <c r="D19" s="571">
        <v>10326546</v>
      </c>
      <c r="E19" s="571">
        <v>26466756</v>
      </c>
      <c r="F19" s="571"/>
      <c r="G19" s="571">
        <v>28263</v>
      </c>
      <c r="H19" s="568">
        <f t="shared" si="9"/>
        <v>36793302</v>
      </c>
      <c r="I19" s="568">
        <f t="shared" si="10"/>
        <v>35325951</v>
      </c>
      <c r="J19" s="571">
        <v>360020</v>
      </c>
      <c r="K19" s="571"/>
      <c r="L19" s="571"/>
      <c r="M19" s="571">
        <v>34933814</v>
      </c>
      <c r="N19" s="571"/>
      <c r="O19" s="571"/>
      <c r="P19" s="571"/>
      <c r="Q19" s="571">
        <v>32117</v>
      </c>
      <c r="R19" s="571">
        <v>1467351</v>
      </c>
      <c r="S19" s="572">
        <f t="shared" si="11"/>
        <v>36433282</v>
      </c>
      <c r="T19" s="573">
        <f t="shared" si="1"/>
        <v>1.0191374607296488</v>
      </c>
      <c r="U19" s="570">
        <f t="shared" si="7"/>
        <v>0.960119072759493</v>
      </c>
      <c r="V19" s="455"/>
      <c r="W19" s="515">
        <f t="shared" si="2"/>
        <v>-28263</v>
      </c>
      <c r="X19" s="447">
        <f t="shared" si="3"/>
        <v>36433282</v>
      </c>
      <c r="Y19" s="516" t="str">
        <f t="shared" si="4"/>
        <v>Đ</v>
      </c>
    </row>
    <row r="20" spans="1:25" ht="18" customHeight="1">
      <c r="A20" s="556" t="s">
        <v>62</v>
      </c>
      <c r="B20" s="557" t="s">
        <v>559</v>
      </c>
      <c r="C20" s="568">
        <f>+D20+E20</f>
        <v>6670998</v>
      </c>
      <c r="D20" s="571">
        <v>6370776</v>
      </c>
      <c r="E20" s="571">
        <v>300222</v>
      </c>
      <c r="F20" s="571"/>
      <c r="G20" s="571"/>
      <c r="H20" s="568">
        <f>SUM(I20,R20)</f>
        <v>6670998</v>
      </c>
      <c r="I20" s="568">
        <f>SUM(J20:Q20)</f>
        <v>3144843</v>
      </c>
      <c r="J20" s="571">
        <v>1779894</v>
      </c>
      <c r="K20" s="571"/>
      <c r="L20" s="571"/>
      <c r="M20" s="571">
        <v>1364949</v>
      </c>
      <c r="N20" s="571"/>
      <c r="O20" s="571"/>
      <c r="P20" s="571"/>
      <c r="Q20" s="571"/>
      <c r="R20" s="571">
        <v>3526155</v>
      </c>
      <c r="S20" s="572">
        <f>SUM(M20:R20)</f>
        <v>4891104</v>
      </c>
      <c r="T20" s="573">
        <f>(((J20+K20+L20))/I20)*100</f>
        <v>56.597229178054356</v>
      </c>
      <c r="U20" s="570">
        <f>I20/H20</f>
        <v>0.4714201683166447</v>
      </c>
      <c r="V20" s="455"/>
      <c r="W20" s="515"/>
      <c r="X20" s="447">
        <f t="shared" si="3"/>
        <v>4891104</v>
      </c>
      <c r="Y20" s="516" t="str">
        <f t="shared" si="4"/>
        <v>Đ</v>
      </c>
    </row>
    <row r="21" spans="1:25" ht="18" customHeight="1">
      <c r="A21" s="556" t="s">
        <v>63</v>
      </c>
      <c r="B21" s="557" t="s">
        <v>562</v>
      </c>
      <c r="C21" s="568">
        <f t="shared" si="8"/>
        <v>802</v>
      </c>
      <c r="D21" s="571"/>
      <c r="E21" s="571">
        <v>802</v>
      </c>
      <c r="F21" s="571"/>
      <c r="G21" s="571"/>
      <c r="H21" s="568">
        <f t="shared" si="9"/>
        <v>802</v>
      </c>
      <c r="I21" s="568">
        <f t="shared" si="10"/>
        <v>802</v>
      </c>
      <c r="J21" s="571">
        <v>200</v>
      </c>
      <c r="K21" s="571"/>
      <c r="L21" s="571"/>
      <c r="M21" s="571">
        <v>602</v>
      </c>
      <c r="N21" s="571"/>
      <c r="O21" s="571"/>
      <c r="P21" s="571"/>
      <c r="Q21" s="571"/>
      <c r="R21" s="571"/>
      <c r="S21" s="572">
        <f t="shared" si="11"/>
        <v>602</v>
      </c>
      <c r="T21" s="573">
        <f t="shared" si="1"/>
        <v>24.93765586034913</v>
      </c>
      <c r="U21" s="570">
        <f t="shared" si="7"/>
        <v>1</v>
      </c>
      <c r="V21" s="455"/>
      <c r="W21" s="515">
        <f t="shared" si="2"/>
        <v>0</v>
      </c>
      <c r="X21" s="447">
        <f t="shared" si="3"/>
        <v>602</v>
      </c>
      <c r="Y21" s="516" t="str">
        <f t="shared" si="4"/>
        <v>Đ</v>
      </c>
    </row>
    <row r="22" spans="1:25" ht="18" customHeight="1">
      <c r="A22" s="554" t="s">
        <v>1</v>
      </c>
      <c r="B22" s="555" t="s">
        <v>17</v>
      </c>
      <c r="C22" s="568">
        <f>+C23+C31+C37+C43+C48+C54+C61+C67+C73</f>
        <v>824420849</v>
      </c>
      <c r="D22" s="568">
        <f aca="true" t="shared" si="12" ref="D22:S22">+D23+D31+D37+D43+D48+D54+D61+D67+D73</f>
        <v>606653809</v>
      </c>
      <c r="E22" s="568">
        <f t="shared" si="12"/>
        <v>217767040</v>
      </c>
      <c r="F22" s="568">
        <f t="shared" si="12"/>
        <v>18248595</v>
      </c>
      <c r="G22" s="568">
        <f t="shared" si="12"/>
        <v>28264</v>
      </c>
      <c r="H22" s="568">
        <f t="shared" si="12"/>
        <v>806172254</v>
      </c>
      <c r="I22" s="568">
        <f t="shared" si="12"/>
        <v>545619279</v>
      </c>
      <c r="J22" s="568">
        <f t="shared" si="12"/>
        <v>47015217</v>
      </c>
      <c r="K22" s="568">
        <f t="shared" si="12"/>
        <v>6951273</v>
      </c>
      <c r="L22" s="568">
        <f t="shared" si="12"/>
        <v>0</v>
      </c>
      <c r="M22" s="568">
        <f t="shared" si="12"/>
        <v>476764442</v>
      </c>
      <c r="N22" s="568">
        <f t="shared" si="12"/>
        <v>14585026</v>
      </c>
      <c r="O22" s="568">
        <f t="shared" si="12"/>
        <v>32850</v>
      </c>
      <c r="P22" s="568">
        <f t="shared" si="12"/>
        <v>0</v>
      </c>
      <c r="Q22" s="568">
        <f t="shared" si="12"/>
        <v>270471</v>
      </c>
      <c r="R22" s="568">
        <f t="shared" si="12"/>
        <v>260552975</v>
      </c>
      <c r="S22" s="568">
        <f t="shared" si="12"/>
        <v>752205764</v>
      </c>
      <c r="T22" s="573">
        <f t="shared" si="1"/>
        <v>9.890869343713202</v>
      </c>
      <c r="U22" s="570">
        <f t="shared" si="7"/>
        <v>0.6768023537064077</v>
      </c>
      <c r="V22" s="486">
        <f>+V23+V31+V37+V43+V48+V54+V61+V67+V73</f>
        <v>0</v>
      </c>
      <c r="W22" s="515">
        <f t="shared" si="2"/>
        <v>-28264</v>
      </c>
      <c r="X22" s="447">
        <f>+M22+N22+O22+P22+Q22+R22</f>
        <v>752205764</v>
      </c>
      <c r="Y22" s="516" t="str">
        <f t="shared" si="4"/>
        <v>Đ</v>
      </c>
    </row>
    <row r="23" spans="1:25" ht="18" customHeight="1">
      <c r="A23" s="554" t="s">
        <v>43</v>
      </c>
      <c r="B23" s="555" t="s">
        <v>501</v>
      </c>
      <c r="C23" s="568">
        <f>+C24+C25+C26+C27+C28+C29+C30</f>
        <v>182068742</v>
      </c>
      <c r="D23" s="568">
        <f aca="true" t="shared" si="13" ref="D23:S23">+D24+D25+D26+D27+D28+D29+D30</f>
        <v>146043059</v>
      </c>
      <c r="E23" s="568">
        <f t="shared" si="13"/>
        <v>36025683</v>
      </c>
      <c r="F23" s="568">
        <f t="shared" si="13"/>
        <v>16520079</v>
      </c>
      <c r="G23" s="568">
        <f t="shared" si="13"/>
        <v>28264</v>
      </c>
      <c r="H23" s="568">
        <f t="shared" si="13"/>
        <v>165548663</v>
      </c>
      <c r="I23" s="568">
        <f t="shared" si="13"/>
        <v>80698658</v>
      </c>
      <c r="J23" s="568">
        <f t="shared" si="13"/>
        <v>15078014</v>
      </c>
      <c r="K23" s="568">
        <f t="shared" si="13"/>
        <v>786026</v>
      </c>
      <c r="L23" s="568">
        <f t="shared" si="13"/>
        <v>0</v>
      </c>
      <c r="M23" s="568">
        <f t="shared" si="13"/>
        <v>63388113</v>
      </c>
      <c r="N23" s="568">
        <f t="shared" si="13"/>
        <v>1176034</v>
      </c>
      <c r="O23" s="568">
        <f t="shared" si="13"/>
        <v>0</v>
      </c>
      <c r="P23" s="568">
        <f t="shared" si="13"/>
        <v>0</v>
      </c>
      <c r="Q23" s="568">
        <f t="shared" si="13"/>
        <v>270471</v>
      </c>
      <c r="R23" s="568">
        <f t="shared" si="13"/>
        <v>84850005</v>
      </c>
      <c r="S23" s="568">
        <f t="shared" si="13"/>
        <v>149684623</v>
      </c>
      <c r="T23" s="573">
        <f t="shared" si="1"/>
        <v>19.658369040040295</v>
      </c>
      <c r="U23" s="570">
        <f t="shared" si="7"/>
        <v>0.4874618528329643</v>
      </c>
      <c r="V23" s="486">
        <f>+V24+V25+V26+V27+V28+V29+V30</f>
        <v>0</v>
      </c>
      <c r="W23" s="515">
        <f t="shared" si="2"/>
        <v>-28264</v>
      </c>
      <c r="X23" s="447">
        <f t="shared" si="3"/>
        <v>149684623</v>
      </c>
      <c r="Y23" s="516" t="str">
        <f t="shared" si="4"/>
        <v>Đ</v>
      </c>
    </row>
    <row r="24" spans="1:25" ht="18" customHeight="1">
      <c r="A24" s="556" t="s">
        <v>45</v>
      </c>
      <c r="B24" s="560" t="s">
        <v>500</v>
      </c>
      <c r="C24" s="568">
        <f>+D24+E24</f>
        <v>5450247</v>
      </c>
      <c r="D24" s="574">
        <v>4891432</v>
      </c>
      <c r="E24" s="574">
        <v>558815</v>
      </c>
      <c r="F24" s="574">
        <v>0</v>
      </c>
      <c r="G24" s="574">
        <v>0</v>
      </c>
      <c r="H24" s="568">
        <f>+I24+R24</f>
        <v>5450247</v>
      </c>
      <c r="I24" s="568">
        <f>+J24+K24+L24+M24+N24+O24+P24+Q24</f>
        <v>1637824</v>
      </c>
      <c r="J24" s="574">
        <v>466578</v>
      </c>
      <c r="K24" s="574">
        <v>11275</v>
      </c>
      <c r="L24" s="574">
        <v>0</v>
      </c>
      <c r="M24" s="574">
        <f aca="true" t="shared" si="14" ref="M24:M30">C24-(F24+J24+K24+L24+N24+O24+P24+Q24+R24+G24)</f>
        <v>1159971</v>
      </c>
      <c r="N24" s="574">
        <v>0</v>
      </c>
      <c r="O24" s="574">
        <v>0</v>
      </c>
      <c r="P24" s="574">
        <v>0</v>
      </c>
      <c r="Q24" s="574">
        <v>0</v>
      </c>
      <c r="R24" s="574">
        <v>3812423</v>
      </c>
      <c r="S24" s="572">
        <f>+R24+Q24+P24+O24+N24+M24</f>
        <v>4972394</v>
      </c>
      <c r="T24" s="573">
        <f t="shared" si="1"/>
        <v>29.176089738579968</v>
      </c>
      <c r="U24" s="570">
        <f t="shared" si="7"/>
        <v>0.3005045459407619</v>
      </c>
      <c r="V24" s="459"/>
      <c r="W24" s="515">
        <f t="shared" si="2"/>
        <v>0</v>
      </c>
      <c r="X24" s="447">
        <f t="shared" si="3"/>
        <v>4972394</v>
      </c>
      <c r="Y24" s="516" t="str">
        <f t="shared" si="4"/>
        <v>Đ</v>
      </c>
    </row>
    <row r="25" spans="1:25" ht="18" customHeight="1">
      <c r="A25" s="556" t="s">
        <v>46</v>
      </c>
      <c r="B25" s="560" t="s">
        <v>553</v>
      </c>
      <c r="C25" s="568">
        <f aca="true" t="shared" si="15" ref="C25:C30">+D25+E25</f>
        <v>8376856</v>
      </c>
      <c r="D25" s="574">
        <v>6489995</v>
      </c>
      <c r="E25" s="574">
        <v>1886861</v>
      </c>
      <c r="F25" s="574">
        <v>0</v>
      </c>
      <c r="G25" s="574">
        <v>28264</v>
      </c>
      <c r="H25" s="568">
        <f aca="true" t="shared" si="16" ref="H25:H30">+I25+R25</f>
        <v>8376856</v>
      </c>
      <c r="I25" s="568">
        <f aca="true" t="shared" si="17" ref="I25:I30">+J25+K25+L25+M25+N25+O25+P25+Q25</f>
        <v>6292611</v>
      </c>
      <c r="J25" s="574">
        <v>305551</v>
      </c>
      <c r="K25" s="574">
        <v>71458</v>
      </c>
      <c r="L25" s="574">
        <v>0</v>
      </c>
      <c r="M25" s="574">
        <f>C25-(F25+J25+K25+L25+N25+O25+P25+Q25+R25)</f>
        <v>5915602</v>
      </c>
      <c r="N25" s="574">
        <v>0</v>
      </c>
      <c r="O25" s="574">
        <v>0</v>
      </c>
      <c r="P25" s="574">
        <v>0</v>
      </c>
      <c r="Q25" s="574">
        <v>0</v>
      </c>
      <c r="R25" s="574">
        <v>2084245</v>
      </c>
      <c r="S25" s="572">
        <f aca="true" t="shared" si="18" ref="S25:S36">+R25+Q25+P25+O25+N25+M25</f>
        <v>7999847</v>
      </c>
      <c r="T25" s="573">
        <f t="shared" si="1"/>
        <v>5.991296776489124</v>
      </c>
      <c r="U25" s="570">
        <f t="shared" si="7"/>
        <v>0.7511900646256782</v>
      </c>
      <c r="V25" s="459"/>
      <c r="W25" s="515">
        <f aca="true" t="shared" si="19" ref="W25:W78">+C25-(F25+G25+H25)</f>
        <v>-28264</v>
      </c>
      <c r="X25" s="447">
        <f t="shared" si="3"/>
        <v>7999847</v>
      </c>
      <c r="Y25" s="516" t="str">
        <f t="shared" si="4"/>
        <v>Đ</v>
      </c>
    </row>
    <row r="26" spans="1:25" ht="18" customHeight="1">
      <c r="A26" s="556" t="s">
        <v>104</v>
      </c>
      <c r="B26" s="560" t="s">
        <v>497</v>
      </c>
      <c r="C26" s="568">
        <f>+D26+E26</f>
        <v>26209793</v>
      </c>
      <c r="D26" s="574">
        <v>23196641</v>
      </c>
      <c r="E26" s="574">
        <v>3013152</v>
      </c>
      <c r="F26" s="574">
        <v>0</v>
      </c>
      <c r="G26" s="574">
        <v>0</v>
      </c>
      <c r="H26" s="568">
        <f t="shared" si="16"/>
        <v>26209793</v>
      </c>
      <c r="I26" s="568">
        <f t="shared" si="17"/>
        <v>8877979</v>
      </c>
      <c r="J26" s="574">
        <v>2776218</v>
      </c>
      <c r="K26" s="574">
        <v>7804</v>
      </c>
      <c r="L26" s="574">
        <v>0</v>
      </c>
      <c r="M26" s="574">
        <f t="shared" si="14"/>
        <v>5738823</v>
      </c>
      <c r="N26" s="574">
        <v>102625</v>
      </c>
      <c r="O26" s="574">
        <v>0</v>
      </c>
      <c r="P26" s="574">
        <v>0</v>
      </c>
      <c r="Q26" s="574">
        <v>252509</v>
      </c>
      <c r="R26" s="574">
        <v>17331814</v>
      </c>
      <c r="S26" s="572">
        <f t="shared" si="18"/>
        <v>23425771</v>
      </c>
      <c r="T26" s="573">
        <f t="shared" si="1"/>
        <v>31.358736036658797</v>
      </c>
      <c r="U26" s="570">
        <f t="shared" si="7"/>
        <v>0.3387275511866881</v>
      </c>
      <c r="V26" s="459"/>
      <c r="W26" s="515">
        <f t="shared" si="19"/>
        <v>0</v>
      </c>
      <c r="X26" s="447">
        <f t="shared" si="3"/>
        <v>23425771</v>
      </c>
      <c r="Y26" s="516" t="str">
        <f t="shared" si="4"/>
        <v>Đ</v>
      </c>
    </row>
    <row r="27" spans="1:25" ht="18" customHeight="1">
      <c r="A27" s="556" t="s">
        <v>106</v>
      </c>
      <c r="B27" s="560" t="s">
        <v>540</v>
      </c>
      <c r="C27" s="568">
        <f t="shared" si="15"/>
        <v>34101000</v>
      </c>
      <c r="D27" s="574">
        <v>17493620</v>
      </c>
      <c r="E27" s="574">
        <v>16607380</v>
      </c>
      <c r="F27" s="574">
        <v>16236700</v>
      </c>
      <c r="G27" s="574">
        <v>0</v>
      </c>
      <c r="H27" s="568">
        <f t="shared" si="16"/>
        <v>17864300</v>
      </c>
      <c r="I27" s="568">
        <f t="shared" si="17"/>
        <v>6887342</v>
      </c>
      <c r="J27" s="574">
        <v>281015</v>
      </c>
      <c r="K27" s="574">
        <v>33191</v>
      </c>
      <c r="L27" s="574">
        <v>0</v>
      </c>
      <c r="M27" s="574">
        <f t="shared" si="14"/>
        <v>6573136</v>
      </c>
      <c r="N27" s="574">
        <v>0</v>
      </c>
      <c r="O27" s="574">
        <v>0</v>
      </c>
      <c r="P27" s="574">
        <v>0</v>
      </c>
      <c r="Q27" s="574">
        <v>0</v>
      </c>
      <c r="R27" s="574">
        <v>10976958</v>
      </c>
      <c r="S27" s="572">
        <f t="shared" si="18"/>
        <v>17550094</v>
      </c>
      <c r="T27" s="573">
        <f t="shared" si="1"/>
        <v>4.562079246246229</v>
      </c>
      <c r="U27" s="570">
        <f t="shared" si="7"/>
        <v>0.3855366289191292</v>
      </c>
      <c r="V27" s="459"/>
      <c r="W27" s="515">
        <f t="shared" si="19"/>
        <v>0</v>
      </c>
      <c r="X27" s="447">
        <f t="shared" si="3"/>
        <v>17550094</v>
      </c>
      <c r="Y27" s="516" t="str">
        <f t="shared" si="4"/>
        <v>Đ</v>
      </c>
    </row>
    <row r="28" spans="1:25" ht="18" customHeight="1">
      <c r="A28" s="556" t="s">
        <v>107</v>
      </c>
      <c r="B28" s="560" t="s">
        <v>498</v>
      </c>
      <c r="C28" s="568">
        <f t="shared" si="15"/>
        <v>48487050</v>
      </c>
      <c r="D28" s="574">
        <v>45840883</v>
      </c>
      <c r="E28" s="574">
        <f>2645712+455</f>
        <v>2646167</v>
      </c>
      <c r="F28" s="574">
        <v>233528</v>
      </c>
      <c r="G28" s="574">
        <v>0</v>
      </c>
      <c r="H28" s="568">
        <f t="shared" si="16"/>
        <v>48253522</v>
      </c>
      <c r="I28" s="568">
        <f t="shared" si="17"/>
        <v>26705098</v>
      </c>
      <c r="J28" s="574">
        <v>1690852</v>
      </c>
      <c r="K28" s="574">
        <v>189925</v>
      </c>
      <c r="L28" s="574">
        <v>0</v>
      </c>
      <c r="M28" s="574">
        <f t="shared" si="14"/>
        <v>24824321</v>
      </c>
      <c r="N28" s="574">
        <v>0</v>
      </c>
      <c r="O28" s="574">
        <v>0</v>
      </c>
      <c r="P28" s="574">
        <v>0</v>
      </c>
      <c r="Q28" s="574">
        <v>0</v>
      </c>
      <c r="R28" s="574">
        <v>21548424</v>
      </c>
      <c r="S28" s="572">
        <f t="shared" si="18"/>
        <v>46372745</v>
      </c>
      <c r="T28" s="573">
        <f t="shared" si="1"/>
        <v>7.042763894743992</v>
      </c>
      <c r="U28" s="570">
        <f t="shared" si="7"/>
        <v>0.553433135927363</v>
      </c>
      <c r="V28" s="459"/>
      <c r="W28" s="515">
        <f t="shared" si="19"/>
        <v>0</v>
      </c>
      <c r="X28" s="447">
        <f t="shared" si="3"/>
        <v>46372745</v>
      </c>
      <c r="Y28" s="516" t="str">
        <f t="shared" si="4"/>
        <v>Đ</v>
      </c>
    </row>
    <row r="29" spans="1:25" ht="18" customHeight="1">
      <c r="A29" s="556" t="s">
        <v>109</v>
      </c>
      <c r="B29" s="560" t="s">
        <v>536</v>
      </c>
      <c r="C29" s="568">
        <f t="shared" si="15"/>
        <v>35385818</v>
      </c>
      <c r="D29" s="574">
        <v>30790496</v>
      </c>
      <c r="E29" s="574">
        <v>4595322</v>
      </c>
      <c r="F29" s="574">
        <v>49851</v>
      </c>
      <c r="G29" s="574">
        <v>0</v>
      </c>
      <c r="H29" s="568">
        <f t="shared" si="16"/>
        <v>35335967</v>
      </c>
      <c r="I29" s="568">
        <f t="shared" si="17"/>
        <v>15163161</v>
      </c>
      <c r="J29" s="574">
        <v>3810851</v>
      </c>
      <c r="K29" s="574">
        <v>202595</v>
      </c>
      <c r="L29" s="574">
        <v>0</v>
      </c>
      <c r="M29" s="574">
        <f t="shared" si="14"/>
        <v>10076306</v>
      </c>
      <c r="N29" s="574">
        <v>1073409</v>
      </c>
      <c r="O29" s="574">
        <v>0</v>
      </c>
      <c r="P29" s="574">
        <v>0</v>
      </c>
      <c r="Q29" s="574">
        <v>0</v>
      </c>
      <c r="R29" s="574">
        <v>20172806</v>
      </c>
      <c r="S29" s="572">
        <f t="shared" si="18"/>
        <v>31322521</v>
      </c>
      <c r="T29" s="573">
        <f t="shared" si="1"/>
        <v>26.468399300119543</v>
      </c>
      <c r="U29" s="570">
        <f t="shared" si="7"/>
        <v>0.42911408084572866</v>
      </c>
      <c r="V29" s="459"/>
      <c r="W29" s="515">
        <f t="shared" si="19"/>
        <v>0</v>
      </c>
      <c r="X29" s="447">
        <f t="shared" si="3"/>
        <v>31322521</v>
      </c>
      <c r="Y29" s="516" t="str">
        <f t="shared" si="4"/>
        <v>Đ</v>
      </c>
    </row>
    <row r="30" spans="1:25" ht="18" customHeight="1">
      <c r="A30" s="556" t="s">
        <v>110</v>
      </c>
      <c r="B30" s="560" t="s">
        <v>563</v>
      </c>
      <c r="C30" s="568">
        <f t="shared" si="15"/>
        <v>24057978</v>
      </c>
      <c r="D30" s="574">
        <v>17339992</v>
      </c>
      <c r="E30" s="574">
        <f>6648149+55200+14636+1</f>
        <v>6717986</v>
      </c>
      <c r="F30" s="574">
        <v>0</v>
      </c>
      <c r="G30" s="574">
        <v>0</v>
      </c>
      <c r="H30" s="568">
        <f t="shared" si="16"/>
        <v>24057978</v>
      </c>
      <c r="I30" s="568">
        <f t="shared" si="17"/>
        <v>15134643</v>
      </c>
      <c r="J30" s="574">
        <f>5747252-304+1</f>
        <v>5746949</v>
      </c>
      <c r="K30" s="574">
        <v>269778</v>
      </c>
      <c r="L30" s="574">
        <v>0</v>
      </c>
      <c r="M30" s="574">
        <f t="shared" si="14"/>
        <v>9099954</v>
      </c>
      <c r="N30" s="574">
        <v>0</v>
      </c>
      <c r="O30" s="574">
        <v>0</v>
      </c>
      <c r="P30" s="574">
        <v>0</v>
      </c>
      <c r="Q30" s="574">
        <v>17962</v>
      </c>
      <c r="R30" s="574">
        <v>8923335</v>
      </c>
      <c r="S30" s="572">
        <f t="shared" si="18"/>
        <v>18041251</v>
      </c>
      <c r="T30" s="573">
        <f t="shared" si="1"/>
        <v>39.7546674870362</v>
      </c>
      <c r="U30" s="570">
        <f t="shared" si="7"/>
        <v>0.6290903998665225</v>
      </c>
      <c r="V30" s="459"/>
      <c r="W30" s="515">
        <f t="shared" si="19"/>
        <v>0</v>
      </c>
      <c r="X30" s="447">
        <f t="shared" si="3"/>
        <v>18041251</v>
      </c>
      <c r="Y30" s="516" t="str">
        <f t="shared" si="4"/>
        <v>Đ</v>
      </c>
    </row>
    <row r="31" spans="1:25" ht="18" customHeight="1">
      <c r="A31" s="554" t="s">
        <v>44</v>
      </c>
      <c r="B31" s="555" t="s">
        <v>496</v>
      </c>
      <c r="C31" s="568">
        <f>+C32+C33+C34+C35+C36</f>
        <v>88835623</v>
      </c>
      <c r="D31" s="568">
        <f aca="true" t="shared" si="20" ref="D31:S31">+D32+D33+D34+D35+D36</f>
        <v>70734376</v>
      </c>
      <c r="E31" s="568">
        <f t="shared" si="20"/>
        <v>18101247</v>
      </c>
      <c r="F31" s="568">
        <f t="shared" si="20"/>
        <v>1670664</v>
      </c>
      <c r="G31" s="568">
        <f t="shared" si="20"/>
        <v>0</v>
      </c>
      <c r="H31" s="568">
        <f t="shared" si="20"/>
        <v>87164959</v>
      </c>
      <c r="I31" s="568">
        <f t="shared" si="20"/>
        <v>68284072</v>
      </c>
      <c r="J31" s="568">
        <f t="shared" si="20"/>
        <v>3401172</v>
      </c>
      <c r="K31" s="568">
        <f t="shared" si="20"/>
        <v>520213</v>
      </c>
      <c r="L31" s="568">
        <f t="shared" si="20"/>
        <v>0</v>
      </c>
      <c r="M31" s="568">
        <f t="shared" si="20"/>
        <v>64362687</v>
      </c>
      <c r="N31" s="568">
        <f t="shared" si="20"/>
        <v>0</v>
      </c>
      <c r="O31" s="568">
        <f t="shared" si="20"/>
        <v>0</v>
      </c>
      <c r="P31" s="568">
        <f t="shared" si="20"/>
        <v>0</v>
      </c>
      <c r="Q31" s="568">
        <f t="shared" si="20"/>
        <v>0</v>
      </c>
      <c r="R31" s="568">
        <f t="shared" si="20"/>
        <v>18880887</v>
      </c>
      <c r="S31" s="568">
        <f t="shared" si="20"/>
        <v>83243574</v>
      </c>
      <c r="T31" s="569">
        <f t="shared" si="1"/>
        <v>5.742752131126568</v>
      </c>
      <c r="U31" s="570">
        <f t="shared" si="7"/>
        <v>0.78338902218723</v>
      </c>
      <c r="V31" s="486">
        <f>+V32+V33+V34+V35+V36</f>
        <v>0</v>
      </c>
      <c r="W31" s="515">
        <f t="shared" si="19"/>
        <v>0</v>
      </c>
      <c r="X31" s="447">
        <f t="shared" si="3"/>
        <v>83243574</v>
      </c>
      <c r="Y31" s="516" t="str">
        <f t="shared" si="4"/>
        <v>Đ</v>
      </c>
    </row>
    <row r="32" spans="1:25" ht="18" customHeight="1">
      <c r="A32" s="556" t="s">
        <v>47</v>
      </c>
      <c r="B32" s="561" t="s">
        <v>538</v>
      </c>
      <c r="C32" s="568">
        <f>+D32+E32</f>
        <v>9870062</v>
      </c>
      <c r="D32" s="575">
        <v>8636338</v>
      </c>
      <c r="E32" s="575">
        <v>1233724</v>
      </c>
      <c r="F32" s="576">
        <v>1409780</v>
      </c>
      <c r="G32" s="576"/>
      <c r="H32" s="568">
        <f>SUM(I32,R32)</f>
        <v>8460282</v>
      </c>
      <c r="I32" s="568">
        <f>+J32+K32+L32+M32+N32+O32+P32+Q32</f>
        <v>6213302</v>
      </c>
      <c r="J32" s="576">
        <v>564707</v>
      </c>
      <c r="K32" s="576">
        <v>12786</v>
      </c>
      <c r="L32" s="576">
        <v>0</v>
      </c>
      <c r="M32" s="576">
        <v>5635809</v>
      </c>
      <c r="N32" s="576">
        <v>0</v>
      </c>
      <c r="O32" s="576">
        <v>0</v>
      </c>
      <c r="P32" s="576">
        <v>0</v>
      </c>
      <c r="Q32" s="576">
        <v>0</v>
      </c>
      <c r="R32" s="576">
        <v>2246980</v>
      </c>
      <c r="S32" s="572">
        <f t="shared" si="18"/>
        <v>7882789</v>
      </c>
      <c r="T32" s="573">
        <f t="shared" si="1"/>
        <v>9.294462107265991</v>
      </c>
      <c r="U32" s="570">
        <f t="shared" si="7"/>
        <v>0.7344083802407532</v>
      </c>
      <c r="V32" s="459"/>
      <c r="W32" s="515">
        <f t="shared" si="19"/>
        <v>0</v>
      </c>
      <c r="X32" s="447">
        <f t="shared" si="3"/>
        <v>7882789</v>
      </c>
      <c r="Y32" s="516" t="str">
        <f t="shared" si="4"/>
        <v>Đ</v>
      </c>
    </row>
    <row r="33" spans="1:25" ht="18" customHeight="1">
      <c r="A33" s="556" t="s">
        <v>48</v>
      </c>
      <c r="B33" s="562" t="s">
        <v>495</v>
      </c>
      <c r="C33" s="568">
        <f aca="true" t="shared" si="21" ref="C33:C46">+D33+E33</f>
        <v>12156530</v>
      </c>
      <c r="D33" s="575">
        <v>10505794</v>
      </c>
      <c r="E33" s="575">
        <v>1650736</v>
      </c>
      <c r="F33" s="576">
        <v>3750</v>
      </c>
      <c r="G33" s="576"/>
      <c r="H33" s="568">
        <f>SUM(I33,R33)</f>
        <v>12152780</v>
      </c>
      <c r="I33" s="568">
        <f>+J33+K33+L33+M33+N33+O33+P33+Q33</f>
        <v>8930721</v>
      </c>
      <c r="J33" s="576">
        <v>783360</v>
      </c>
      <c r="K33" s="576"/>
      <c r="L33" s="576"/>
      <c r="M33" s="576">
        <v>8147361</v>
      </c>
      <c r="N33" s="576"/>
      <c r="O33" s="576"/>
      <c r="P33" s="576"/>
      <c r="Q33" s="576"/>
      <c r="R33" s="576">
        <v>3222059</v>
      </c>
      <c r="S33" s="572">
        <f t="shared" si="18"/>
        <v>11369420</v>
      </c>
      <c r="T33" s="573">
        <f t="shared" si="1"/>
        <v>8.77152023895943</v>
      </c>
      <c r="U33" s="570">
        <f t="shared" si="7"/>
        <v>0.7348706221950863</v>
      </c>
      <c r="V33" s="459"/>
      <c r="W33" s="515">
        <f t="shared" si="19"/>
        <v>0</v>
      </c>
      <c r="X33" s="447">
        <f t="shared" si="3"/>
        <v>11369420</v>
      </c>
      <c r="Y33" s="516" t="str">
        <f t="shared" si="4"/>
        <v>Đ</v>
      </c>
    </row>
    <row r="34" spans="1:25" ht="18" customHeight="1">
      <c r="A34" s="556" t="s">
        <v>494</v>
      </c>
      <c r="B34" s="562" t="s">
        <v>499</v>
      </c>
      <c r="C34" s="568">
        <f t="shared" si="21"/>
        <v>34896703</v>
      </c>
      <c r="D34" s="575">
        <v>29393256</v>
      </c>
      <c r="E34" s="576">
        <v>5503447</v>
      </c>
      <c r="F34" s="576">
        <v>187134</v>
      </c>
      <c r="G34" s="576">
        <v>0</v>
      </c>
      <c r="H34" s="568">
        <f>SUM(I34,R34)</f>
        <v>34709569</v>
      </c>
      <c r="I34" s="568">
        <f>+J34+K34+L34+M34+N34+O34+P34+Q34</f>
        <v>29027350</v>
      </c>
      <c r="J34" s="576">
        <v>1474712</v>
      </c>
      <c r="K34" s="576">
        <v>206637</v>
      </c>
      <c r="L34" s="576"/>
      <c r="M34" s="576">
        <v>27346001</v>
      </c>
      <c r="N34" s="576"/>
      <c r="O34" s="576"/>
      <c r="P34" s="576"/>
      <c r="Q34" s="576">
        <v>0</v>
      </c>
      <c r="R34" s="576">
        <v>5682219</v>
      </c>
      <c r="S34" s="572">
        <f t="shared" si="18"/>
        <v>33028220</v>
      </c>
      <c r="T34" s="573">
        <f t="shared" si="1"/>
        <v>5.79229244143885</v>
      </c>
      <c r="U34" s="570">
        <f t="shared" si="7"/>
        <v>0.8362924356681006</v>
      </c>
      <c r="V34" s="459"/>
      <c r="W34" s="515">
        <f t="shared" si="19"/>
        <v>0</v>
      </c>
      <c r="X34" s="447">
        <f t="shared" si="3"/>
        <v>33028220</v>
      </c>
      <c r="Y34" s="516" t="str">
        <f t="shared" si="4"/>
        <v>Đ</v>
      </c>
    </row>
    <row r="35" spans="1:25" ht="18" customHeight="1">
      <c r="A35" s="556" t="s">
        <v>492</v>
      </c>
      <c r="B35" s="562" t="s">
        <v>491</v>
      </c>
      <c r="C35" s="568">
        <f t="shared" si="21"/>
        <v>12161936</v>
      </c>
      <c r="D35" s="575">
        <v>9255235</v>
      </c>
      <c r="E35" s="576">
        <v>2906701</v>
      </c>
      <c r="F35" s="576">
        <v>70000</v>
      </c>
      <c r="G35" s="576"/>
      <c r="H35" s="568">
        <f>SUM(I35,R35)</f>
        <v>12091936</v>
      </c>
      <c r="I35" s="568">
        <f>+J35+K35+L35+M35+N35+O35+P35+Q35</f>
        <v>7352424</v>
      </c>
      <c r="J35" s="576">
        <v>191116</v>
      </c>
      <c r="K35" s="576">
        <v>300790</v>
      </c>
      <c r="L35" s="576"/>
      <c r="M35" s="576">
        <v>6860518</v>
      </c>
      <c r="N35" s="576"/>
      <c r="O35" s="576"/>
      <c r="P35" s="576"/>
      <c r="Q35" s="576"/>
      <c r="R35" s="576">
        <v>4739512</v>
      </c>
      <c r="S35" s="572">
        <f t="shared" si="18"/>
        <v>11600030</v>
      </c>
      <c r="T35" s="573">
        <f t="shared" si="1"/>
        <v>6.6903921754240505</v>
      </c>
      <c r="U35" s="570">
        <f t="shared" si="7"/>
        <v>0.6080435754870023</v>
      </c>
      <c r="V35" s="459"/>
      <c r="W35" s="515">
        <f t="shared" si="19"/>
        <v>0</v>
      </c>
      <c r="X35" s="447">
        <f t="shared" si="3"/>
        <v>11600030</v>
      </c>
      <c r="Y35" s="516" t="str">
        <f t="shared" si="4"/>
        <v>Đ</v>
      </c>
    </row>
    <row r="36" spans="1:25" ht="18" customHeight="1">
      <c r="A36" s="556" t="s">
        <v>541</v>
      </c>
      <c r="B36" s="562" t="s">
        <v>542</v>
      </c>
      <c r="C36" s="568">
        <f t="shared" si="21"/>
        <v>19750392</v>
      </c>
      <c r="D36" s="575">
        <v>12943753</v>
      </c>
      <c r="E36" s="576">
        <v>6806639</v>
      </c>
      <c r="F36" s="576"/>
      <c r="G36" s="576"/>
      <c r="H36" s="568">
        <f>SUM(I36,R36)</f>
        <v>19750392</v>
      </c>
      <c r="I36" s="568">
        <f>+J36+K36+L36+M36+N36+O36+P36+Q36</f>
        <v>16760275</v>
      </c>
      <c r="J36" s="576">
        <v>387277</v>
      </c>
      <c r="K36" s="576"/>
      <c r="L36" s="576"/>
      <c r="M36" s="576">
        <v>16372998</v>
      </c>
      <c r="N36" s="576"/>
      <c r="O36" s="576"/>
      <c r="P36" s="576"/>
      <c r="Q36" s="576">
        <v>0</v>
      </c>
      <c r="R36" s="576">
        <v>2990117</v>
      </c>
      <c r="S36" s="572">
        <f t="shared" si="18"/>
        <v>19363115</v>
      </c>
      <c r="T36" s="573">
        <f t="shared" si="1"/>
        <v>2.3106840430720856</v>
      </c>
      <c r="U36" s="570">
        <f t="shared" si="7"/>
        <v>0.8486046757958019</v>
      </c>
      <c r="V36" s="459"/>
      <c r="W36" s="515">
        <f t="shared" si="19"/>
        <v>0</v>
      </c>
      <c r="X36" s="447">
        <f t="shared" si="3"/>
        <v>19363115</v>
      </c>
      <c r="Y36" s="516" t="str">
        <f t="shared" si="4"/>
        <v>Đ</v>
      </c>
    </row>
    <row r="37" spans="1:25" ht="18" customHeight="1">
      <c r="A37" s="554" t="s">
        <v>49</v>
      </c>
      <c r="B37" s="555" t="s">
        <v>490</v>
      </c>
      <c r="C37" s="568">
        <f>+C38+C39+C41+C42+C40</f>
        <v>51137698</v>
      </c>
      <c r="D37" s="568">
        <f aca="true" t="shared" si="22" ref="D37:S37">+D38+D39+D41+D42+D40</f>
        <v>40482002</v>
      </c>
      <c r="E37" s="568">
        <f t="shared" si="22"/>
        <v>10655696</v>
      </c>
      <c r="F37" s="568">
        <f t="shared" si="22"/>
        <v>0</v>
      </c>
      <c r="G37" s="568">
        <f t="shared" si="22"/>
        <v>0</v>
      </c>
      <c r="H37" s="568">
        <f t="shared" si="22"/>
        <v>51137698</v>
      </c>
      <c r="I37" s="568">
        <f t="shared" si="22"/>
        <v>25145005</v>
      </c>
      <c r="J37" s="568">
        <f t="shared" si="22"/>
        <v>3426455</v>
      </c>
      <c r="K37" s="568">
        <f t="shared" si="22"/>
        <v>1141438</v>
      </c>
      <c r="L37" s="568">
        <f t="shared" si="22"/>
        <v>0</v>
      </c>
      <c r="M37" s="568">
        <f t="shared" si="22"/>
        <v>19937771</v>
      </c>
      <c r="N37" s="568">
        <f t="shared" si="22"/>
        <v>639341</v>
      </c>
      <c r="O37" s="568">
        <f t="shared" si="22"/>
        <v>0</v>
      </c>
      <c r="P37" s="568">
        <f t="shared" si="22"/>
        <v>0</v>
      </c>
      <c r="Q37" s="568">
        <f t="shared" si="22"/>
        <v>0</v>
      </c>
      <c r="R37" s="568">
        <f t="shared" si="22"/>
        <v>25992693</v>
      </c>
      <c r="S37" s="568">
        <f t="shared" si="22"/>
        <v>46569805</v>
      </c>
      <c r="T37" s="573">
        <f t="shared" si="1"/>
        <v>18.16620438134731</v>
      </c>
      <c r="U37" s="570">
        <f t="shared" si="7"/>
        <v>0.491711711387556</v>
      </c>
      <c r="V37" s="486">
        <f>+V38+V39+V41+V42</f>
        <v>0</v>
      </c>
      <c r="W37" s="515">
        <f t="shared" si="19"/>
        <v>0</v>
      </c>
      <c r="X37" s="447">
        <f t="shared" si="3"/>
        <v>46569805</v>
      </c>
      <c r="Y37" s="516" t="str">
        <f t="shared" si="4"/>
        <v>Đ</v>
      </c>
    </row>
    <row r="38" spans="1:25" ht="18" customHeight="1">
      <c r="A38" s="556" t="s">
        <v>113</v>
      </c>
      <c r="B38" s="558" t="s">
        <v>503</v>
      </c>
      <c r="C38" s="568">
        <f t="shared" si="21"/>
        <v>5634735</v>
      </c>
      <c r="D38" s="577">
        <v>4002618</v>
      </c>
      <c r="E38" s="578">
        <v>1632117</v>
      </c>
      <c r="F38" s="571"/>
      <c r="G38" s="571"/>
      <c r="H38" s="568">
        <f aca="true" t="shared" si="23" ref="H38:H78">+I38+R38</f>
        <v>5634735</v>
      </c>
      <c r="I38" s="568">
        <f>+J38+K38+L38+M38+N38+O38+P38+Q38</f>
        <v>4762893</v>
      </c>
      <c r="J38" s="579">
        <v>612597</v>
      </c>
      <c r="K38" s="571">
        <v>735488</v>
      </c>
      <c r="L38" s="571"/>
      <c r="M38" s="571">
        <v>3414808</v>
      </c>
      <c r="N38" s="577"/>
      <c r="O38" s="577"/>
      <c r="P38" s="577"/>
      <c r="Q38" s="580"/>
      <c r="R38" s="571">
        <v>871842</v>
      </c>
      <c r="S38" s="581">
        <f aca="true" t="shared" si="24" ref="S38:S43">+R38+Q38+P38+O38+N38+M38</f>
        <v>4286650</v>
      </c>
      <c r="T38" s="573">
        <f t="shared" si="1"/>
        <v>28.303911089331628</v>
      </c>
      <c r="U38" s="570">
        <f t="shared" si="7"/>
        <v>0.845273646409281</v>
      </c>
      <c r="V38" s="459"/>
      <c r="W38" s="515">
        <f t="shared" si="19"/>
        <v>0</v>
      </c>
      <c r="X38" s="447">
        <f t="shared" si="3"/>
        <v>4286650</v>
      </c>
      <c r="Y38" s="516" t="str">
        <f t="shared" si="4"/>
        <v>Đ</v>
      </c>
    </row>
    <row r="39" spans="1:25" ht="18" customHeight="1">
      <c r="A39" s="556" t="s">
        <v>114</v>
      </c>
      <c r="B39" s="557" t="s">
        <v>489</v>
      </c>
      <c r="C39" s="568">
        <f t="shared" si="21"/>
        <v>12337594</v>
      </c>
      <c r="D39" s="582">
        <v>10781967</v>
      </c>
      <c r="E39" s="582">
        <v>1555627</v>
      </c>
      <c r="F39" s="582">
        <v>0</v>
      </c>
      <c r="G39" s="571"/>
      <c r="H39" s="568">
        <f t="shared" si="23"/>
        <v>12337594</v>
      </c>
      <c r="I39" s="568">
        <f>+J39+K39+L39+M39+N39+O39+P39+Q39</f>
        <v>7208872</v>
      </c>
      <c r="J39" s="582">
        <v>264775</v>
      </c>
      <c r="K39" s="582"/>
      <c r="L39" s="582">
        <v>0</v>
      </c>
      <c r="M39" s="582">
        <v>6944097</v>
      </c>
      <c r="N39" s="582"/>
      <c r="O39" s="582"/>
      <c r="P39" s="582"/>
      <c r="Q39" s="582"/>
      <c r="R39" s="582">
        <v>5128722</v>
      </c>
      <c r="S39" s="581">
        <f t="shared" si="24"/>
        <v>12072819</v>
      </c>
      <c r="T39" s="573">
        <f t="shared" si="1"/>
        <v>3.672904720738557</v>
      </c>
      <c r="U39" s="570">
        <f t="shared" si="7"/>
        <v>0.5843012827298418</v>
      </c>
      <c r="V39" s="459"/>
      <c r="W39" s="515">
        <f t="shared" si="19"/>
        <v>0</v>
      </c>
      <c r="X39" s="447">
        <f t="shared" si="3"/>
        <v>12072819</v>
      </c>
      <c r="Y39" s="516" t="str">
        <f t="shared" si="4"/>
        <v>Đ</v>
      </c>
    </row>
    <row r="40" spans="1:25" ht="18" customHeight="1">
      <c r="A40" s="556" t="s">
        <v>115</v>
      </c>
      <c r="B40" s="557" t="s">
        <v>488</v>
      </c>
      <c r="C40" s="568">
        <f t="shared" si="21"/>
        <v>10198607</v>
      </c>
      <c r="D40" s="582">
        <v>5558190</v>
      </c>
      <c r="E40" s="582">
        <v>4640417</v>
      </c>
      <c r="F40" s="582"/>
      <c r="G40" s="571"/>
      <c r="H40" s="568">
        <f t="shared" si="23"/>
        <v>10198607</v>
      </c>
      <c r="I40" s="568">
        <f>+J40+K40+L40+M40+N40+O40+P40+Q40</f>
        <v>3732523</v>
      </c>
      <c r="J40" s="582">
        <v>835947</v>
      </c>
      <c r="K40" s="582">
        <v>241110</v>
      </c>
      <c r="L40" s="582">
        <v>0</v>
      </c>
      <c r="M40" s="582">
        <v>2655466</v>
      </c>
      <c r="N40" s="582"/>
      <c r="O40" s="582"/>
      <c r="P40" s="582"/>
      <c r="Q40" s="582"/>
      <c r="R40" s="582">
        <v>6466084</v>
      </c>
      <c r="S40" s="581">
        <f t="shared" si="24"/>
        <v>9121550</v>
      </c>
      <c r="T40" s="573">
        <f t="shared" si="1"/>
        <v>28.856004370234288</v>
      </c>
      <c r="U40" s="570">
        <f t="shared" si="7"/>
        <v>0.36598360933017615</v>
      </c>
      <c r="V40" s="459"/>
      <c r="W40" s="515">
        <f t="shared" si="19"/>
        <v>0</v>
      </c>
      <c r="X40" s="447">
        <f t="shared" si="3"/>
        <v>9121550</v>
      </c>
      <c r="Y40" s="516" t="str">
        <f t="shared" si="4"/>
        <v>Đ</v>
      </c>
    </row>
    <row r="41" spans="1:25" ht="18" customHeight="1">
      <c r="A41" s="556" t="s">
        <v>487</v>
      </c>
      <c r="B41" s="557" t="s">
        <v>554</v>
      </c>
      <c r="C41" s="568">
        <f t="shared" si="21"/>
        <v>13582485</v>
      </c>
      <c r="D41" s="582">
        <v>12350811</v>
      </c>
      <c r="E41" s="582">
        <v>1231674</v>
      </c>
      <c r="F41" s="582"/>
      <c r="G41" s="568"/>
      <c r="H41" s="568">
        <f t="shared" si="23"/>
        <v>13582485</v>
      </c>
      <c r="I41" s="568">
        <f>+J41+K41+L41+M41+N41+O41+P41+Q41</f>
        <v>6306600</v>
      </c>
      <c r="J41" s="582">
        <v>559920</v>
      </c>
      <c r="K41" s="582">
        <v>163731</v>
      </c>
      <c r="L41" s="582"/>
      <c r="M41" s="582">
        <v>5582949</v>
      </c>
      <c r="N41" s="582"/>
      <c r="O41" s="582"/>
      <c r="P41" s="582"/>
      <c r="Q41" s="582"/>
      <c r="R41" s="582">
        <v>7275885</v>
      </c>
      <c r="S41" s="581">
        <f t="shared" si="24"/>
        <v>12858834</v>
      </c>
      <c r="T41" s="573">
        <f t="shared" si="1"/>
        <v>11.474502901722005</v>
      </c>
      <c r="U41" s="570">
        <f t="shared" si="7"/>
        <v>0.46431856909836455</v>
      </c>
      <c r="V41" s="459"/>
      <c r="W41" s="515">
        <f t="shared" si="19"/>
        <v>0</v>
      </c>
      <c r="X41" s="447">
        <f t="shared" si="3"/>
        <v>12858834</v>
      </c>
      <c r="Y41" s="516" t="str">
        <f t="shared" si="4"/>
        <v>Đ</v>
      </c>
    </row>
    <row r="42" spans="1:25" ht="18" customHeight="1">
      <c r="A42" s="556" t="s">
        <v>565</v>
      </c>
      <c r="B42" s="563" t="s">
        <v>555</v>
      </c>
      <c r="C42" s="568">
        <f t="shared" si="21"/>
        <v>9384277</v>
      </c>
      <c r="D42" s="582">
        <v>7788416</v>
      </c>
      <c r="E42" s="582">
        <v>1595861</v>
      </c>
      <c r="F42" s="582"/>
      <c r="G42" s="571"/>
      <c r="H42" s="568">
        <f t="shared" si="23"/>
        <v>9384277</v>
      </c>
      <c r="I42" s="568">
        <f>+J42+K42+L42+M42+N42+O42+P42+Q42</f>
        <v>3134117</v>
      </c>
      <c r="J42" s="582">
        <v>1153216</v>
      </c>
      <c r="K42" s="582">
        <v>1109</v>
      </c>
      <c r="L42" s="582">
        <v>0</v>
      </c>
      <c r="M42" s="582">
        <v>1340451</v>
      </c>
      <c r="N42" s="582">
        <v>639341</v>
      </c>
      <c r="O42" s="582"/>
      <c r="P42" s="582"/>
      <c r="Q42" s="582"/>
      <c r="R42" s="582">
        <v>6250160</v>
      </c>
      <c r="S42" s="581">
        <f t="shared" si="24"/>
        <v>8229952</v>
      </c>
      <c r="T42" s="573">
        <f t="shared" si="1"/>
        <v>36.83094791930231</v>
      </c>
      <c r="U42" s="570">
        <f t="shared" si="7"/>
        <v>0.33397532915961453</v>
      </c>
      <c r="V42" s="459"/>
      <c r="W42" s="515">
        <f t="shared" si="19"/>
        <v>0</v>
      </c>
      <c r="X42" s="447">
        <f t="shared" si="3"/>
        <v>8229952</v>
      </c>
      <c r="Y42" s="516" t="str">
        <f t="shared" si="4"/>
        <v>Đ</v>
      </c>
    </row>
    <row r="43" spans="1:25" ht="18" customHeight="1">
      <c r="A43" s="554" t="s">
        <v>58</v>
      </c>
      <c r="B43" s="555" t="s">
        <v>486</v>
      </c>
      <c r="C43" s="568">
        <f t="shared" si="21"/>
        <v>33794970</v>
      </c>
      <c r="D43" s="568">
        <f>SUM(D44:D47)</f>
        <v>27522167</v>
      </c>
      <c r="E43" s="568">
        <f>SUM(E44:E47)</f>
        <v>6272803</v>
      </c>
      <c r="F43" s="568">
        <f>SUM(F44:F47)</f>
        <v>0</v>
      </c>
      <c r="G43" s="568">
        <f>SUM(G44:G47)</f>
        <v>0</v>
      </c>
      <c r="H43" s="568">
        <f t="shared" si="23"/>
        <v>33794970</v>
      </c>
      <c r="I43" s="568">
        <f>SUM(J43:Q43)</f>
        <v>21223837</v>
      </c>
      <c r="J43" s="568">
        <f aca="true" t="shared" si="25" ref="J43:R43">SUM(J44:J47)</f>
        <v>2452441</v>
      </c>
      <c r="K43" s="568">
        <f t="shared" si="25"/>
        <v>184385</v>
      </c>
      <c r="L43" s="568">
        <f t="shared" si="25"/>
        <v>0</v>
      </c>
      <c r="M43" s="568">
        <f t="shared" si="25"/>
        <v>18587011</v>
      </c>
      <c r="N43" s="568">
        <f t="shared" si="25"/>
        <v>0</v>
      </c>
      <c r="O43" s="568">
        <f t="shared" si="25"/>
        <v>0</v>
      </c>
      <c r="P43" s="568">
        <f t="shared" si="25"/>
        <v>0</v>
      </c>
      <c r="Q43" s="568">
        <f t="shared" si="25"/>
        <v>0</v>
      </c>
      <c r="R43" s="568">
        <f t="shared" si="25"/>
        <v>12571133</v>
      </c>
      <c r="S43" s="581">
        <f t="shared" si="24"/>
        <v>31158144</v>
      </c>
      <c r="T43" s="569">
        <f t="shared" si="1"/>
        <v>12.42388923360088</v>
      </c>
      <c r="U43" s="570">
        <f t="shared" si="7"/>
        <v>0.6280176310261557</v>
      </c>
      <c r="V43" s="486">
        <f>SUM(V44:V47)</f>
        <v>0</v>
      </c>
      <c r="W43" s="515">
        <f t="shared" si="19"/>
        <v>0</v>
      </c>
      <c r="X43" s="447">
        <f t="shared" si="3"/>
        <v>31158144</v>
      </c>
      <c r="Y43" s="516" t="str">
        <f t="shared" si="4"/>
        <v>Đ</v>
      </c>
    </row>
    <row r="44" spans="1:25" ht="18" customHeight="1">
      <c r="A44" s="556" t="s">
        <v>116</v>
      </c>
      <c r="B44" s="558" t="s">
        <v>564</v>
      </c>
      <c r="C44" s="568">
        <f t="shared" si="21"/>
        <v>4778724</v>
      </c>
      <c r="D44" s="583">
        <v>3519465</v>
      </c>
      <c r="E44" s="583">
        <v>1259259</v>
      </c>
      <c r="F44" s="567"/>
      <c r="G44" s="567"/>
      <c r="H44" s="568">
        <f t="shared" si="23"/>
        <v>4778724</v>
      </c>
      <c r="I44" s="568">
        <f>+J44+K44+L44+M44+N44+O44+P44+Q44</f>
        <v>3661325</v>
      </c>
      <c r="J44" s="583">
        <v>28745</v>
      </c>
      <c r="K44" s="567"/>
      <c r="L44" s="567"/>
      <c r="M44" s="583">
        <v>3632580</v>
      </c>
      <c r="N44" s="567"/>
      <c r="O44" s="567"/>
      <c r="P44" s="567"/>
      <c r="Q44" s="567"/>
      <c r="R44" s="583">
        <v>1117399</v>
      </c>
      <c r="S44" s="581">
        <f aca="true" t="shared" si="26" ref="S44:S53">+R44+Q44+P44+O44+N44+M44</f>
        <v>4749979</v>
      </c>
      <c r="T44" s="573">
        <f aca="true" t="shared" si="27" ref="T44:T78">(((J44+K44+L44))/I44)*100</f>
        <v>0.785098290919271</v>
      </c>
      <c r="U44" s="570">
        <f t="shared" si="7"/>
        <v>0.7661720994976902</v>
      </c>
      <c r="V44" s="513"/>
      <c r="W44" s="515">
        <f t="shared" si="19"/>
        <v>0</v>
      </c>
      <c r="X44" s="447">
        <f aca="true" t="shared" si="28" ref="X44:X78">+M44+N44+O44+P44+Q44+R44</f>
        <v>4749979</v>
      </c>
      <c r="Y44" s="516" t="str">
        <f aca="true" t="shared" si="29" ref="Y44:Y78">+IF(X44=S44,"Đ","S")</f>
        <v>Đ</v>
      </c>
    </row>
    <row r="45" spans="1:25" ht="18" customHeight="1">
      <c r="A45" s="556" t="s">
        <v>117</v>
      </c>
      <c r="B45" s="558" t="s">
        <v>472</v>
      </c>
      <c r="C45" s="568">
        <f t="shared" si="21"/>
        <v>8469701</v>
      </c>
      <c r="D45" s="584">
        <v>5551041</v>
      </c>
      <c r="E45" s="584">
        <v>2918660</v>
      </c>
      <c r="F45" s="571"/>
      <c r="G45" s="571"/>
      <c r="H45" s="568">
        <f t="shared" si="23"/>
        <v>8469701</v>
      </c>
      <c r="I45" s="568">
        <f>+J45+K45+L45+M45+N45+O45+P45+Q45</f>
        <v>5778751</v>
      </c>
      <c r="J45" s="584">
        <v>219614</v>
      </c>
      <c r="K45" s="584"/>
      <c r="L45" s="556"/>
      <c r="M45" s="584">
        <v>5559137</v>
      </c>
      <c r="N45" s="556"/>
      <c r="O45" s="556"/>
      <c r="P45" s="556"/>
      <c r="Q45" s="556"/>
      <c r="R45" s="585">
        <v>2690950</v>
      </c>
      <c r="S45" s="581">
        <f t="shared" si="26"/>
        <v>8250087</v>
      </c>
      <c r="T45" s="573">
        <f t="shared" si="27"/>
        <v>3.8003713951336544</v>
      </c>
      <c r="U45" s="570">
        <f t="shared" si="7"/>
        <v>0.6822851243509068</v>
      </c>
      <c r="V45" s="513"/>
      <c r="W45" s="515">
        <f t="shared" si="19"/>
        <v>0</v>
      </c>
      <c r="X45" s="447">
        <f t="shared" si="28"/>
        <v>8250087</v>
      </c>
      <c r="Y45" s="516" t="str">
        <f t="shared" si="29"/>
        <v>Đ</v>
      </c>
    </row>
    <row r="46" spans="1:25" ht="18" customHeight="1">
      <c r="A46" s="556" t="s">
        <v>118</v>
      </c>
      <c r="B46" s="558" t="s">
        <v>485</v>
      </c>
      <c r="C46" s="568">
        <f t="shared" si="21"/>
        <v>11522210</v>
      </c>
      <c r="D46" s="584">
        <v>10082220</v>
      </c>
      <c r="E46" s="584">
        <v>1439990</v>
      </c>
      <c r="F46" s="571"/>
      <c r="G46" s="571"/>
      <c r="H46" s="568">
        <f t="shared" si="23"/>
        <v>11522210</v>
      </c>
      <c r="I46" s="568">
        <f>+J46+K46+L46+M46+N46+O46+P46+Q46</f>
        <v>6780797</v>
      </c>
      <c r="J46" s="584">
        <v>1454917</v>
      </c>
      <c r="K46" s="584">
        <v>155143</v>
      </c>
      <c r="L46" s="556"/>
      <c r="M46" s="584">
        <v>5170737</v>
      </c>
      <c r="N46" s="556"/>
      <c r="O46" s="556"/>
      <c r="P46" s="556"/>
      <c r="Q46" s="556"/>
      <c r="R46" s="585">
        <v>4741413</v>
      </c>
      <c r="S46" s="581">
        <f t="shared" si="26"/>
        <v>9912150</v>
      </c>
      <c r="T46" s="573">
        <f t="shared" si="27"/>
        <v>23.74440644661682</v>
      </c>
      <c r="U46" s="570">
        <f t="shared" si="7"/>
        <v>0.5884979530836533</v>
      </c>
      <c r="V46" s="513"/>
      <c r="W46" s="515">
        <f t="shared" si="19"/>
        <v>0</v>
      </c>
      <c r="X46" s="447">
        <f t="shared" si="28"/>
        <v>9912150</v>
      </c>
      <c r="Y46" s="516" t="str">
        <f t="shared" si="29"/>
        <v>Đ</v>
      </c>
    </row>
    <row r="47" spans="1:25" ht="18" customHeight="1">
      <c r="A47" s="556" t="s">
        <v>119</v>
      </c>
      <c r="B47" s="558" t="s">
        <v>539</v>
      </c>
      <c r="C47" s="568">
        <f aca="true" t="shared" si="30" ref="C47:C78">+D47+E47</f>
        <v>9024335</v>
      </c>
      <c r="D47" s="584">
        <v>8369441</v>
      </c>
      <c r="E47" s="584">
        <v>654894</v>
      </c>
      <c r="F47" s="571"/>
      <c r="G47" s="571"/>
      <c r="H47" s="568">
        <f t="shared" si="23"/>
        <v>9024335</v>
      </c>
      <c r="I47" s="568">
        <f>+J47+K47+L47+M47+N47+O47+P47+Q47</f>
        <v>5002964</v>
      </c>
      <c r="J47" s="584">
        <v>749165</v>
      </c>
      <c r="K47" s="584">
        <v>29242</v>
      </c>
      <c r="L47" s="556"/>
      <c r="M47" s="584">
        <v>4224557</v>
      </c>
      <c r="N47" s="556"/>
      <c r="O47" s="556"/>
      <c r="P47" s="556"/>
      <c r="Q47" s="556"/>
      <c r="R47" s="585">
        <v>4021371</v>
      </c>
      <c r="S47" s="581">
        <f t="shared" si="26"/>
        <v>8245928</v>
      </c>
      <c r="T47" s="573">
        <f t="shared" si="27"/>
        <v>15.558916674195537</v>
      </c>
      <c r="U47" s="570">
        <f t="shared" si="7"/>
        <v>0.5543858910379545</v>
      </c>
      <c r="V47" s="513"/>
      <c r="W47" s="515">
        <f t="shared" si="19"/>
        <v>0</v>
      </c>
      <c r="X47" s="447">
        <f t="shared" si="28"/>
        <v>8245928</v>
      </c>
      <c r="Y47" s="516" t="str">
        <f t="shared" si="29"/>
        <v>Đ</v>
      </c>
    </row>
    <row r="48" spans="1:25" ht="18" customHeight="1">
      <c r="A48" s="554" t="s">
        <v>59</v>
      </c>
      <c r="B48" s="555" t="s">
        <v>484</v>
      </c>
      <c r="C48" s="572">
        <f>+C49+C50+C51+C53+C52</f>
        <v>40570171</v>
      </c>
      <c r="D48" s="572">
        <f aca="true" t="shared" si="31" ref="D48:P48">+D49+D50+D51+D53+D52</f>
        <v>31249002</v>
      </c>
      <c r="E48" s="572">
        <f t="shared" si="31"/>
        <v>9321169</v>
      </c>
      <c r="F48" s="572">
        <f t="shared" si="31"/>
        <v>45400</v>
      </c>
      <c r="G48" s="572">
        <f t="shared" si="31"/>
        <v>0</v>
      </c>
      <c r="H48" s="572">
        <f t="shared" si="31"/>
        <v>40524771</v>
      </c>
      <c r="I48" s="572">
        <f t="shared" si="31"/>
        <v>25377402</v>
      </c>
      <c r="J48" s="572">
        <f t="shared" si="31"/>
        <v>1543394</v>
      </c>
      <c r="K48" s="572">
        <f t="shared" si="31"/>
        <v>912617</v>
      </c>
      <c r="L48" s="572">
        <f t="shared" si="31"/>
        <v>0</v>
      </c>
      <c r="M48" s="572">
        <f t="shared" si="31"/>
        <v>22520401</v>
      </c>
      <c r="N48" s="572">
        <f t="shared" si="31"/>
        <v>400990</v>
      </c>
      <c r="O48" s="572">
        <f t="shared" si="31"/>
        <v>0</v>
      </c>
      <c r="P48" s="572">
        <f t="shared" si="31"/>
        <v>0</v>
      </c>
      <c r="Q48" s="572">
        <f>+Q49+Q50+Q51+Q53+Q52</f>
        <v>0</v>
      </c>
      <c r="R48" s="572">
        <f>+R49+R50+R51+R53+R52</f>
        <v>15147369</v>
      </c>
      <c r="S48" s="572">
        <f>+S49+S50+S51+S53+S52</f>
        <v>38068760</v>
      </c>
      <c r="T48" s="573">
        <f t="shared" si="27"/>
        <v>9.67794496851963</v>
      </c>
      <c r="U48" s="570">
        <f t="shared" si="7"/>
        <v>0.6262195041151497</v>
      </c>
      <c r="V48" s="456">
        <f>+V49+V50+V51+V53+V52</f>
        <v>0</v>
      </c>
      <c r="W48" s="515">
        <f t="shared" si="19"/>
        <v>0</v>
      </c>
      <c r="X48" s="447">
        <f t="shared" si="28"/>
        <v>38068760</v>
      </c>
      <c r="Y48" s="516" t="str">
        <f t="shared" si="29"/>
        <v>Đ</v>
      </c>
    </row>
    <row r="49" spans="1:25" ht="18" customHeight="1">
      <c r="A49" s="561" t="s">
        <v>120</v>
      </c>
      <c r="B49" s="561" t="s">
        <v>483</v>
      </c>
      <c r="C49" s="568">
        <f t="shared" si="30"/>
        <v>1021618</v>
      </c>
      <c r="D49" s="574">
        <v>666312</v>
      </c>
      <c r="E49" s="574">
        <v>355306</v>
      </c>
      <c r="F49" s="574">
        <v>0</v>
      </c>
      <c r="G49" s="574">
        <v>0</v>
      </c>
      <c r="H49" s="568">
        <f t="shared" si="23"/>
        <v>1021618</v>
      </c>
      <c r="I49" s="568">
        <f>+J49+K49+L49+M49+N49+O49+P49+Q49</f>
        <v>539582</v>
      </c>
      <c r="J49" s="574">
        <v>141966</v>
      </c>
      <c r="K49" s="574">
        <v>0</v>
      </c>
      <c r="L49" s="574">
        <v>0</v>
      </c>
      <c r="M49" s="574">
        <v>397616</v>
      </c>
      <c r="N49" s="574">
        <v>0</v>
      </c>
      <c r="O49" s="574">
        <v>0</v>
      </c>
      <c r="P49" s="574">
        <v>0</v>
      </c>
      <c r="Q49" s="574">
        <v>0</v>
      </c>
      <c r="R49" s="574">
        <v>482036</v>
      </c>
      <c r="S49" s="581">
        <f t="shared" si="26"/>
        <v>879652</v>
      </c>
      <c r="T49" s="573">
        <f t="shared" si="27"/>
        <v>26.3103661723334</v>
      </c>
      <c r="U49" s="570">
        <f t="shared" si="7"/>
        <v>0.5281641474602052</v>
      </c>
      <c r="V49" s="514"/>
      <c r="W49" s="515">
        <f t="shared" si="19"/>
        <v>0</v>
      </c>
      <c r="X49" s="447">
        <f t="shared" si="28"/>
        <v>879652</v>
      </c>
      <c r="Y49" s="516" t="str">
        <f t="shared" si="29"/>
        <v>Đ</v>
      </c>
    </row>
    <row r="50" spans="1:25" ht="18" customHeight="1">
      <c r="A50" s="561" t="s">
        <v>121</v>
      </c>
      <c r="B50" s="562" t="s">
        <v>493</v>
      </c>
      <c r="C50" s="568">
        <f t="shared" si="30"/>
        <v>13065703</v>
      </c>
      <c r="D50" s="574">
        <v>9198934</v>
      </c>
      <c r="E50" s="574">
        <v>3866769</v>
      </c>
      <c r="F50" s="574">
        <v>0</v>
      </c>
      <c r="G50" s="574">
        <v>0</v>
      </c>
      <c r="H50" s="568">
        <f t="shared" si="23"/>
        <v>13065703</v>
      </c>
      <c r="I50" s="568">
        <f>+J50+K50+L50+M50+N50+O50+P50+Q50</f>
        <v>7755851</v>
      </c>
      <c r="J50" s="574">
        <v>444485</v>
      </c>
      <c r="K50" s="574">
        <v>153594</v>
      </c>
      <c r="L50" s="574">
        <v>0</v>
      </c>
      <c r="M50" s="574">
        <v>7157772</v>
      </c>
      <c r="N50" s="574">
        <v>0</v>
      </c>
      <c r="O50" s="574">
        <v>0</v>
      </c>
      <c r="P50" s="574">
        <v>0</v>
      </c>
      <c r="Q50" s="574">
        <v>0</v>
      </c>
      <c r="R50" s="574">
        <v>5309852</v>
      </c>
      <c r="S50" s="581">
        <f t="shared" si="26"/>
        <v>12467624</v>
      </c>
      <c r="T50" s="573">
        <f t="shared" si="27"/>
        <v>7.711326584278115</v>
      </c>
      <c r="U50" s="570">
        <f t="shared" si="7"/>
        <v>0.5936038037907336</v>
      </c>
      <c r="V50" s="503"/>
      <c r="W50" s="515">
        <f t="shared" si="19"/>
        <v>0</v>
      </c>
      <c r="X50" s="447">
        <f t="shared" si="28"/>
        <v>12467624</v>
      </c>
      <c r="Y50" s="516" t="str">
        <f t="shared" si="29"/>
        <v>Đ</v>
      </c>
    </row>
    <row r="51" spans="1:25" ht="18" customHeight="1">
      <c r="A51" s="561" t="s">
        <v>122</v>
      </c>
      <c r="B51" s="564" t="s">
        <v>482</v>
      </c>
      <c r="C51" s="568">
        <f t="shared" si="30"/>
        <v>9240839</v>
      </c>
      <c r="D51" s="574">
        <v>7803672</v>
      </c>
      <c r="E51" s="574">
        <v>1437167</v>
      </c>
      <c r="F51" s="574">
        <v>0</v>
      </c>
      <c r="G51" s="574">
        <v>0</v>
      </c>
      <c r="H51" s="568">
        <f t="shared" si="23"/>
        <v>9240839</v>
      </c>
      <c r="I51" s="568">
        <f>+J51+K51+L51+M51+N51+O51+P51+Q51</f>
        <v>5268265</v>
      </c>
      <c r="J51" s="574">
        <v>200599</v>
      </c>
      <c r="K51" s="574">
        <v>1475</v>
      </c>
      <c r="L51" s="574">
        <v>0</v>
      </c>
      <c r="M51" s="574">
        <v>4913144</v>
      </c>
      <c r="N51" s="574">
        <v>153047</v>
      </c>
      <c r="O51" s="574">
        <v>0</v>
      </c>
      <c r="P51" s="574">
        <v>0</v>
      </c>
      <c r="Q51" s="574">
        <v>0</v>
      </c>
      <c r="R51" s="574">
        <v>3972574</v>
      </c>
      <c r="S51" s="581">
        <f t="shared" si="26"/>
        <v>9038765</v>
      </c>
      <c r="T51" s="573">
        <f t="shared" si="27"/>
        <v>3.8356840439879165</v>
      </c>
      <c r="U51" s="570">
        <f t="shared" si="7"/>
        <v>0.5701067835940005</v>
      </c>
      <c r="V51" s="503"/>
      <c r="W51" s="515">
        <f t="shared" si="19"/>
        <v>0</v>
      </c>
      <c r="X51" s="447">
        <f t="shared" si="28"/>
        <v>9038765</v>
      </c>
      <c r="Y51" s="516" t="str">
        <f t="shared" si="29"/>
        <v>Đ</v>
      </c>
    </row>
    <row r="52" spans="1:25" ht="18" customHeight="1">
      <c r="A52" s="561" t="s">
        <v>481</v>
      </c>
      <c r="B52" s="562" t="s">
        <v>480</v>
      </c>
      <c r="C52" s="568">
        <f t="shared" si="30"/>
        <v>6664831</v>
      </c>
      <c r="D52" s="574">
        <v>5945097</v>
      </c>
      <c r="E52" s="574">
        <v>719734</v>
      </c>
      <c r="F52" s="574">
        <v>45400</v>
      </c>
      <c r="G52" s="574">
        <v>0</v>
      </c>
      <c r="H52" s="568">
        <f t="shared" si="23"/>
        <v>6619431</v>
      </c>
      <c r="I52" s="568">
        <f>+J52+K52+L52+M52+N52+O52+P52+Q52</f>
        <v>3893398</v>
      </c>
      <c r="J52" s="574">
        <v>225214</v>
      </c>
      <c r="K52" s="574">
        <v>197585</v>
      </c>
      <c r="L52" s="574">
        <v>0</v>
      </c>
      <c r="M52" s="574">
        <v>3222656</v>
      </c>
      <c r="N52" s="574">
        <v>247943</v>
      </c>
      <c r="O52" s="574">
        <v>0</v>
      </c>
      <c r="P52" s="574">
        <v>0</v>
      </c>
      <c r="Q52" s="574">
        <v>0</v>
      </c>
      <c r="R52" s="574">
        <v>2726033</v>
      </c>
      <c r="S52" s="581">
        <f t="shared" si="26"/>
        <v>6196632</v>
      </c>
      <c r="T52" s="573">
        <f t="shared" si="27"/>
        <v>10.85938298627574</v>
      </c>
      <c r="U52" s="570">
        <f t="shared" si="7"/>
        <v>0.5881771409053135</v>
      </c>
      <c r="V52" s="503"/>
      <c r="W52" s="515">
        <f t="shared" si="19"/>
        <v>0</v>
      </c>
      <c r="X52" s="447">
        <f t="shared" si="28"/>
        <v>6196632</v>
      </c>
      <c r="Y52" s="516" t="str">
        <f t="shared" si="29"/>
        <v>Đ</v>
      </c>
    </row>
    <row r="53" spans="1:25" ht="18" customHeight="1">
      <c r="A53" s="561" t="s">
        <v>537</v>
      </c>
      <c r="B53" s="562" t="s">
        <v>552</v>
      </c>
      <c r="C53" s="568">
        <f t="shared" si="30"/>
        <v>10577180</v>
      </c>
      <c r="D53" s="574">
        <v>7634987</v>
      </c>
      <c r="E53" s="574">
        <v>2942193</v>
      </c>
      <c r="F53" s="574">
        <v>0</v>
      </c>
      <c r="G53" s="574">
        <v>0</v>
      </c>
      <c r="H53" s="568">
        <f t="shared" si="23"/>
        <v>10577180</v>
      </c>
      <c r="I53" s="568">
        <f>+J53+K53+L53+M53+N53+O53+P53+Q53</f>
        <v>7920306</v>
      </c>
      <c r="J53" s="574">
        <v>531130</v>
      </c>
      <c r="K53" s="574">
        <v>559963</v>
      </c>
      <c r="L53" s="574">
        <v>0</v>
      </c>
      <c r="M53" s="574">
        <v>6829213</v>
      </c>
      <c r="N53" s="574">
        <v>0</v>
      </c>
      <c r="O53" s="574">
        <v>0</v>
      </c>
      <c r="P53" s="574">
        <v>0</v>
      </c>
      <c r="Q53" s="574">
        <v>0</v>
      </c>
      <c r="R53" s="574">
        <v>2656874</v>
      </c>
      <c r="S53" s="581">
        <f t="shared" si="26"/>
        <v>9486087</v>
      </c>
      <c r="T53" s="573">
        <f t="shared" si="27"/>
        <v>13.775894517206785</v>
      </c>
      <c r="U53" s="570">
        <f t="shared" si="7"/>
        <v>0.74881074161544</v>
      </c>
      <c r="V53" s="503"/>
      <c r="W53" s="515">
        <f t="shared" si="19"/>
        <v>0</v>
      </c>
      <c r="X53" s="447">
        <f t="shared" si="28"/>
        <v>9486087</v>
      </c>
      <c r="Y53" s="516" t="str">
        <f t="shared" si="29"/>
        <v>Đ</v>
      </c>
    </row>
    <row r="54" spans="1:25" ht="18" customHeight="1">
      <c r="A54" s="554" t="s">
        <v>60</v>
      </c>
      <c r="B54" s="555" t="s">
        <v>479</v>
      </c>
      <c r="C54" s="568">
        <f>+C55+C56+C57+C58+C59+C60</f>
        <v>81465002</v>
      </c>
      <c r="D54" s="568">
        <f aca="true" t="shared" si="32" ref="D54:S54">+D55+D56+D57+D58+D59+D60</f>
        <v>68156095</v>
      </c>
      <c r="E54" s="568">
        <f t="shared" si="32"/>
        <v>13308907</v>
      </c>
      <c r="F54" s="568">
        <f t="shared" si="32"/>
        <v>0</v>
      </c>
      <c r="G54" s="568">
        <f t="shared" si="32"/>
        <v>0</v>
      </c>
      <c r="H54" s="568">
        <f t="shared" si="32"/>
        <v>81465002</v>
      </c>
      <c r="I54" s="568">
        <f t="shared" si="32"/>
        <v>53279440</v>
      </c>
      <c r="J54" s="568">
        <f t="shared" si="32"/>
        <v>4663753</v>
      </c>
      <c r="K54" s="568">
        <f t="shared" si="32"/>
        <v>1551230</v>
      </c>
      <c r="L54" s="568">
        <f t="shared" si="32"/>
        <v>0</v>
      </c>
      <c r="M54" s="568">
        <f t="shared" si="32"/>
        <v>47064457</v>
      </c>
      <c r="N54" s="568">
        <f t="shared" si="32"/>
        <v>0</v>
      </c>
      <c r="O54" s="568">
        <f t="shared" si="32"/>
        <v>0</v>
      </c>
      <c r="P54" s="568">
        <f t="shared" si="32"/>
        <v>0</v>
      </c>
      <c r="Q54" s="568">
        <f t="shared" si="32"/>
        <v>0</v>
      </c>
      <c r="R54" s="568">
        <f t="shared" si="32"/>
        <v>28185562</v>
      </c>
      <c r="S54" s="568">
        <f t="shared" si="32"/>
        <v>75250019</v>
      </c>
      <c r="T54" s="569">
        <f t="shared" si="27"/>
        <v>11.664880486731843</v>
      </c>
      <c r="U54" s="570">
        <f t="shared" si="7"/>
        <v>0.6540163099732079</v>
      </c>
      <c r="V54" s="486">
        <f>+V55+V56+V57+V58+V59+V60</f>
        <v>0</v>
      </c>
      <c r="W54" s="515">
        <f t="shared" si="19"/>
        <v>0</v>
      </c>
      <c r="X54" s="447">
        <f t="shared" si="28"/>
        <v>75250019</v>
      </c>
      <c r="Y54" s="447" t="str">
        <f t="shared" si="29"/>
        <v>Đ</v>
      </c>
    </row>
    <row r="55" spans="1:25" ht="18" customHeight="1">
      <c r="A55" s="556" t="s">
        <v>478</v>
      </c>
      <c r="B55" s="557" t="s">
        <v>502</v>
      </c>
      <c r="C55" s="568">
        <f t="shared" si="30"/>
        <v>11452398</v>
      </c>
      <c r="D55" s="582">
        <v>8086576</v>
      </c>
      <c r="E55" s="582">
        <v>3365822</v>
      </c>
      <c r="F55" s="582"/>
      <c r="G55" s="571"/>
      <c r="H55" s="568">
        <f t="shared" si="23"/>
        <v>11452398</v>
      </c>
      <c r="I55" s="568">
        <f aca="true" t="shared" si="33" ref="I55:I78">SUM(J55:Q55)</f>
        <v>7738802</v>
      </c>
      <c r="J55" s="582">
        <v>557615</v>
      </c>
      <c r="K55" s="582">
        <v>1417447</v>
      </c>
      <c r="L55" s="582">
        <v>0</v>
      </c>
      <c r="M55" s="582">
        <v>5763740</v>
      </c>
      <c r="N55" s="582"/>
      <c r="O55" s="582"/>
      <c r="P55" s="582"/>
      <c r="Q55" s="582"/>
      <c r="R55" s="582">
        <v>3713596</v>
      </c>
      <c r="S55" s="572">
        <f aca="true" t="shared" si="34" ref="S55:S78">SUM(M55:R55)</f>
        <v>9477336</v>
      </c>
      <c r="T55" s="573">
        <f t="shared" si="27"/>
        <v>25.52154713352273</v>
      </c>
      <c r="U55" s="570">
        <f t="shared" si="7"/>
        <v>0.6757363828955298</v>
      </c>
      <c r="V55" s="507"/>
      <c r="W55" s="515">
        <f t="shared" si="19"/>
        <v>0</v>
      </c>
      <c r="X55" s="447">
        <f t="shared" si="28"/>
        <v>9477336</v>
      </c>
      <c r="Y55" s="447" t="str">
        <f t="shared" si="29"/>
        <v>Đ</v>
      </c>
    </row>
    <row r="56" spans="1:25" ht="18" customHeight="1">
      <c r="A56" s="556" t="s">
        <v>477</v>
      </c>
      <c r="B56" s="557" t="s">
        <v>476</v>
      </c>
      <c r="C56" s="568">
        <f t="shared" si="30"/>
        <v>16597198</v>
      </c>
      <c r="D56" s="582">
        <v>15322872</v>
      </c>
      <c r="E56" s="582">
        <v>1274326</v>
      </c>
      <c r="F56" s="582"/>
      <c r="G56" s="571"/>
      <c r="H56" s="568">
        <f t="shared" si="23"/>
        <v>16597198</v>
      </c>
      <c r="I56" s="568">
        <f t="shared" si="33"/>
        <v>12134667</v>
      </c>
      <c r="J56" s="582">
        <v>345580</v>
      </c>
      <c r="K56" s="582"/>
      <c r="L56" s="582">
        <v>0</v>
      </c>
      <c r="M56" s="582">
        <v>11789087</v>
      </c>
      <c r="N56" s="582"/>
      <c r="O56" s="582"/>
      <c r="P56" s="582"/>
      <c r="Q56" s="582"/>
      <c r="R56" s="582">
        <v>4462531</v>
      </c>
      <c r="S56" s="572">
        <f t="shared" si="34"/>
        <v>16251618</v>
      </c>
      <c r="T56" s="573">
        <f t="shared" si="27"/>
        <v>2.847873781785689</v>
      </c>
      <c r="U56" s="570">
        <f t="shared" si="7"/>
        <v>0.731127446934115</v>
      </c>
      <c r="V56" s="507"/>
      <c r="W56" s="515">
        <f t="shared" si="19"/>
        <v>0</v>
      </c>
      <c r="X56" s="447">
        <f t="shared" si="28"/>
        <v>16251618</v>
      </c>
      <c r="Y56" s="447" t="str">
        <f t="shared" si="29"/>
        <v>Đ</v>
      </c>
    </row>
    <row r="57" spans="1:25" ht="18" customHeight="1">
      <c r="A57" s="556" t="s">
        <v>475</v>
      </c>
      <c r="B57" s="557" t="s">
        <v>474</v>
      </c>
      <c r="C57" s="568">
        <f t="shared" si="30"/>
        <v>23767073</v>
      </c>
      <c r="D57" s="582">
        <v>19357949</v>
      </c>
      <c r="E57" s="582">
        <v>4409124</v>
      </c>
      <c r="F57" s="582"/>
      <c r="G57" s="571"/>
      <c r="H57" s="568">
        <f t="shared" si="23"/>
        <v>23767073</v>
      </c>
      <c r="I57" s="568">
        <f t="shared" si="33"/>
        <v>16332714</v>
      </c>
      <c r="J57" s="582">
        <v>1182727</v>
      </c>
      <c r="K57" s="582">
        <v>4900</v>
      </c>
      <c r="L57" s="582"/>
      <c r="M57" s="582">
        <v>15145087</v>
      </c>
      <c r="N57" s="582"/>
      <c r="O57" s="582"/>
      <c r="P57" s="582"/>
      <c r="Q57" s="582"/>
      <c r="R57" s="582">
        <v>7434359</v>
      </c>
      <c r="S57" s="572">
        <f t="shared" si="34"/>
        <v>22579446</v>
      </c>
      <c r="T57" s="573">
        <f t="shared" si="27"/>
        <v>7.271461436231602</v>
      </c>
      <c r="U57" s="570">
        <f t="shared" si="7"/>
        <v>0.6871992188520648</v>
      </c>
      <c r="V57" s="507"/>
      <c r="W57" s="515">
        <f t="shared" si="19"/>
        <v>0</v>
      </c>
      <c r="X57" s="447">
        <f t="shared" si="28"/>
        <v>22579446</v>
      </c>
      <c r="Y57" s="447" t="str">
        <f t="shared" si="29"/>
        <v>Đ</v>
      </c>
    </row>
    <row r="58" spans="1:25" ht="18" customHeight="1">
      <c r="A58" s="556" t="s">
        <v>473</v>
      </c>
      <c r="B58" s="557" t="s">
        <v>558</v>
      </c>
      <c r="C58" s="568">
        <f t="shared" si="30"/>
        <v>11389357</v>
      </c>
      <c r="D58" s="582">
        <v>9535014</v>
      </c>
      <c r="E58" s="582">
        <v>1854343</v>
      </c>
      <c r="F58" s="582"/>
      <c r="G58" s="571"/>
      <c r="H58" s="568">
        <f t="shared" si="23"/>
        <v>11389357</v>
      </c>
      <c r="I58" s="568">
        <f t="shared" si="33"/>
        <v>8872953</v>
      </c>
      <c r="J58" s="582">
        <v>179511</v>
      </c>
      <c r="K58" s="582"/>
      <c r="L58" s="582">
        <v>0</v>
      </c>
      <c r="M58" s="582">
        <v>8693442</v>
      </c>
      <c r="N58" s="582"/>
      <c r="O58" s="582"/>
      <c r="P58" s="582"/>
      <c r="Q58" s="582"/>
      <c r="R58" s="582">
        <v>2516404</v>
      </c>
      <c r="S58" s="572">
        <f t="shared" si="34"/>
        <v>11209846</v>
      </c>
      <c r="T58" s="573">
        <f t="shared" si="27"/>
        <v>2.0231257846175903</v>
      </c>
      <c r="U58" s="570">
        <f t="shared" si="7"/>
        <v>0.7790565349738356</v>
      </c>
      <c r="V58" s="507"/>
      <c r="W58" s="515">
        <f t="shared" si="19"/>
        <v>0</v>
      </c>
      <c r="X58" s="447">
        <f t="shared" si="28"/>
        <v>11209846</v>
      </c>
      <c r="Y58" s="447" t="str">
        <f t="shared" si="29"/>
        <v>Đ</v>
      </c>
    </row>
    <row r="59" spans="1:25" ht="18" customHeight="1">
      <c r="A59" s="556" t="s">
        <v>471</v>
      </c>
      <c r="B59" s="557" t="s">
        <v>532</v>
      </c>
      <c r="C59" s="568">
        <f t="shared" si="30"/>
        <v>8919433</v>
      </c>
      <c r="D59" s="582">
        <v>8347389</v>
      </c>
      <c r="E59" s="582">
        <v>572044</v>
      </c>
      <c r="F59" s="582"/>
      <c r="G59" s="571"/>
      <c r="H59" s="568">
        <f t="shared" si="23"/>
        <v>8919433</v>
      </c>
      <c r="I59" s="568">
        <f t="shared" si="33"/>
        <v>5363216</v>
      </c>
      <c r="J59" s="582">
        <v>862632</v>
      </c>
      <c r="K59" s="582">
        <v>128883</v>
      </c>
      <c r="L59" s="582">
        <v>0</v>
      </c>
      <c r="M59" s="582">
        <v>4371701</v>
      </c>
      <c r="N59" s="582"/>
      <c r="O59" s="582"/>
      <c r="P59" s="582"/>
      <c r="Q59" s="582"/>
      <c r="R59" s="582">
        <v>3556217</v>
      </c>
      <c r="S59" s="572">
        <f t="shared" si="34"/>
        <v>7927918</v>
      </c>
      <c r="T59" s="573">
        <f t="shared" si="27"/>
        <v>18.487321786032858</v>
      </c>
      <c r="U59" s="570">
        <f t="shared" si="7"/>
        <v>0.6012956204727363</v>
      </c>
      <c r="V59" s="507"/>
      <c r="W59" s="515">
        <f t="shared" si="19"/>
        <v>0</v>
      </c>
      <c r="X59" s="447">
        <f t="shared" si="28"/>
        <v>7927918</v>
      </c>
      <c r="Y59" s="447" t="str">
        <f t="shared" si="29"/>
        <v>Đ</v>
      </c>
    </row>
    <row r="60" spans="1:25" ht="18" customHeight="1">
      <c r="A60" s="556" t="s">
        <v>535</v>
      </c>
      <c r="B60" s="557" t="s">
        <v>543</v>
      </c>
      <c r="C60" s="568">
        <f t="shared" si="30"/>
        <v>9339543</v>
      </c>
      <c r="D60" s="577">
        <v>7506295</v>
      </c>
      <c r="E60" s="571">
        <v>1833248</v>
      </c>
      <c r="F60" s="571"/>
      <c r="G60" s="577"/>
      <c r="H60" s="568">
        <f t="shared" si="23"/>
        <v>9339543</v>
      </c>
      <c r="I60" s="568">
        <f t="shared" si="33"/>
        <v>2837088</v>
      </c>
      <c r="J60" s="571">
        <v>1535688</v>
      </c>
      <c r="K60" s="571"/>
      <c r="L60" s="582"/>
      <c r="M60" s="571">
        <v>1301400</v>
      </c>
      <c r="N60" s="582"/>
      <c r="O60" s="582"/>
      <c r="P60" s="582"/>
      <c r="Q60" s="582"/>
      <c r="R60" s="586">
        <v>6502455</v>
      </c>
      <c r="S60" s="572">
        <f t="shared" si="34"/>
        <v>7803855</v>
      </c>
      <c r="T60" s="573">
        <f t="shared" si="27"/>
        <v>54.12902243427064</v>
      </c>
      <c r="U60" s="570">
        <f t="shared" si="7"/>
        <v>0.3037716085251709</v>
      </c>
      <c r="V60" s="507">
        <v>0</v>
      </c>
      <c r="W60" s="515">
        <f t="shared" si="19"/>
        <v>0</v>
      </c>
      <c r="X60" s="447">
        <f t="shared" si="28"/>
        <v>7803855</v>
      </c>
      <c r="Y60" s="447" t="str">
        <f t="shared" si="29"/>
        <v>Đ</v>
      </c>
    </row>
    <row r="61" spans="1:25" ht="18" customHeight="1">
      <c r="A61" s="554" t="s">
        <v>61</v>
      </c>
      <c r="B61" s="555" t="s">
        <v>470</v>
      </c>
      <c r="C61" s="568">
        <f t="shared" si="30"/>
        <v>71900979</v>
      </c>
      <c r="D61" s="568">
        <f aca="true" t="shared" si="35" ref="D61:S61">SUM(D62:D66)</f>
        <v>46497444</v>
      </c>
      <c r="E61" s="568">
        <f t="shared" si="35"/>
        <v>25403535</v>
      </c>
      <c r="F61" s="568">
        <f t="shared" si="35"/>
        <v>2852</v>
      </c>
      <c r="G61" s="568">
        <f t="shared" si="35"/>
        <v>0</v>
      </c>
      <c r="H61" s="568">
        <f t="shared" si="35"/>
        <v>71898127</v>
      </c>
      <c r="I61" s="568">
        <f t="shared" si="35"/>
        <v>51480987</v>
      </c>
      <c r="J61" s="568">
        <f t="shared" si="35"/>
        <v>2527031</v>
      </c>
      <c r="K61" s="568">
        <f t="shared" si="35"/>
        <v>492973</v>
      </c>
      <c r="L61" s="568">
        <f t="shared" si="35"/>
        <v>0</v>
      </c>
      <c r="M61" s="568">
        <f t="shared" si="35"/>
        <v>48458121</v>
      </c>
      <c r="N61" s="568">
        <f t="shared" si="35"/>
        <v>2862</v>
      </c>
      <c r="O61" s="568">
        <f t="shared" si="35"/>
        <v>0</v>
      </c>
      <c r="P61" s="568">
        <f t="shared" si="35"/>
        <v>0</v>
      </c>
      <c r="Q61" s="568">
        <f t="shared" si="35"/>
        <v>0</v>
      </c>
      <c r="R61" s="568">
        <f t="shared" si="35"/>
        <v>20417140</v>
      </c>
      <c r="S61" s="568">
        <f t="shared" si="35"/>
        <v>68878123</v>
      </c>
      <c r="T61" s="569">
        <f t="shared" si="27"/>
        <v>5.8662511656973475</v>
      </c>
      <c r="U61" s="570">
        <f t="shared" si="7"/>
        <v>0.7160268166651963</v>
      </c>
      <c r="V61" s="486">
        <f>SUM(V62:V66)</f>
        <v>0</v>
      </c>
      <c r="W61" s="515">
        <f t="shared" si="19"/>
        <v>0</v>
      </c>
      <c r="X61" s="447">
        <f t="shared" si="28"/>
        <v>68878123</v>
      </c>
      <c r="Y61" s="447" t="str">
        <f t="shared" si="29"/>
        <v>Đ</v>
      </c>
    </row>
    <row r="62" spans="1:25" ht="18" customHeight="1">
      <c r="A62" s="556" t="s">
        <v>469</v>
      </c>
      <c r="B62" s="557" t="s">
        <v>468</v>
      </c>
      <c r="C62" s="568">
        <f t="shared" si="30"/>
        <v>20708131</v>
      </c>
      <c r="D62" s="587">
        <v>17330324</v>
      </c>
      <c r="E62" s="587">
        <v>3377807</v>
      </c>
      <c r="F62" s="571">
        <v>200</v>
      </c>
      <c r="G62" s="571"/>
      <c r="H62" s="568">
        <f t="shared" si="23"/>
        <v>20707931</v>
      </c>
      <c r="I62" s="568">
        <f t="shared" si="33"/>
        <v>12109443</v>
      </c>
      <c r="J62" s="571">
        <v>740360</v>
      </c>
      <c r="K62" s="571"/>
      <c r="L62" s="571"/>
      <c r="M62" s="571">
        <v>11369083</v>
      </c>
      <c r="N62" s="571"/>
      <c r="O62" s="571"/>
      <c r="P62" s="571"/>
      <c r="Q62" s="571"/>
      <c r="R62" s="571">
        <v>8598488</v>
      </c>
      <c r="S62" s="572">
        <f t="shared" si="34"/>
        <v>19967571</v>
      </c>
      <c r="T62" s="573">
        <f t="shared" si="27"/>
        <v>6.113906312619003</v>
      </c>
      <c r="U62" s="570">
        <f t="shared" si="7"/>
        <v>0.5847731963178745</v>
      </c>
      <c r="V62" s="508"/>
      <c r="W62" s="515">
        <f t="shared" si="19"/>
        <v>0</v>
      </c>
      <c r="X62" s="447">
        <f t="shared" si="28"/>
        <v>19967571</v>
      </c>
      <c r="Y62" s="447" t="str">
        <f t="shared" si="29"/>
        <v>Đ</v>
      </c>
    </row>
    <row r="63" spans="1:25" ht="18" customHeight="1">
      <c r="A63" s="556" t="s">
        <v>467</v>
      </c>
      <c r="B63" s="557" t="s">
        <v>466</v>
      </c>
      <c r="C63" s="568">
        <f t="shared" si="30"/>
        <v>16032412</v>
      </c>
      <c r="D63" s="571">
        <v>5442750</v>
      </c>
      <c r="E63" s="571">
        <v>10589662</v>
      </c>
      <c r="F63" s="571">
        <v>2652</v>
      </c>
      <c r="G63" s="571"/>
      <c r="H63" s="568">
        <f t="shared" si="23"/>
        <v>16029760</v>
      </c>
      <c r="I63" s="568">
        <f t="shared" si="33"/>
        <v>12942871</v>
      </c>
      <c r="J63" s="571">
        <v>319847</v>
      </c>
      <c r="K63" s="571">
        <v>351000</v>
      </c>
      <c r="L63" s="571"/>
      <c r="M63" s="571">
        <v>12272024</v>
      </c>
      <c r="N63" s="571"/>
      <c r="O63" s="571"/>
      <c r="P63" s="571"/>
      <c r="Q63" s="571"/>
      <c r="R63" s="571">
        <v>3086889</v>
      </c>
      <c r="S63" s="572">
        <f t="shared" si="34"/>
        <v>15358913</v>
      </c>
      <c r="T63" s="573">
        <f t="shared" si="27"/>
        <v>5.183139042334579</v>
      </c>
      <c r="U63" s="570">
        <f t="shared" si="7"/>
        <v>0.8074276221228515</v>
      </c>
      <c r="V63" s="508"/>
      <c r="W63" s="515">
        <f t="shared" si="19"/>
        <v>0</v>
      </c>
      <c r="X63" s="447">
        <f t="shared" si="28"/>
        <v>15358913</v>
      </c>
      <c r="Y63" s="447" t="str">
        <f t="shared" si="29"/>
        <v>Đ</v>
      </c>
    </row>
    <row r="64" spans="1:25" ht="18" customHeight="1">
      <c r="A64" s="556" t="s">
        <v>465</v>
      </c>
      <c r="B64" s="557" t="s">
        <v>568</v>
      </c>
      <c r="C64" s="568">
        <f t="shared" si="30"/>
        <v>7387386</v>
      </c>
      <c r="D64" s="571">
        <v>4973554</v>
      </c>
      <c r="E64" s="571">
        <v>2413832</v>
      </c>
      <c r="F64" s="571"/>
      <c r="G64" s="571"/>
      <c r="H64" s="568">
        <f t="shared" si="23"/>
        <v>7387386</v>
      </c>
      <c r="I64" s="568">
        <f t="shared" si="33"/>
        <v>4744990</v>
      </c>
      <c r="J64" s="571">
        <v>320514</v>
      </c>
      <c r="K64" s="571">
        <v>116523</v>
      </c>
      <c r="L64" s="571"/>
      <c r="M64" s="571">
        <v>4305091</v>
      </c>
      <c r="N64" s="571">
        <v>2862</v>
      </c>
      <c r="O64" s="571"/>
      <c r="P64" s="571"/>
      <c r="Q64" s="571"/>
      <c r="R64" s="571">
        <v>2642396</v>
      </c>
      <c r="S64" s="572">
        <f t="shared" si="34"/>
        <v>6950349</v>
      </c>
      <c r="T64" s="573">
        <f t="shared" si="27"/>
        <v>9.2104935942963</v>
      </c>
      <c r="U64" s="570">
        <f t="shared" si="7"/>
        <v>0.6423097425801224</v>
      </c>
      <c r="V64" s="508"/>
      <c r="W64" s="515">
        <f t="shared" si="19"/>
        <v>0</v>
      </c>
      <c r="X64" s="447">
        <f t="shared" si="28"/>
        <v>6950349</v>
      </c>
      <c r="Y64" s="447" t="str">
        <f t="shared" si="29"/>
        <v>Đ</v>
      </c>
    </row>
    <row r="65" spans="1:25" ht="18" customHeight="1">
      <c r="A65" s="556" t="s">
        <v>463</v>
      </c>
      <c r="B65" s="557" t="s">
        <v>556</v>
      </c>
      <c r="C65" s="568">
        <f t="shared" si="30"/>
        <v>16156098</v>
      </c>
      <c r="D65" s="571">
        <v>14250124</v>
      </c>
      <c r="E65" s="571">
        <v>1905974</v>
      </c>
      <c r="F65" s="571"/>
      <c r="G65" s="571"/>
      <c r="H65" s="568">
        <f t="shared" si="23"/>
        <v>16156098</v>
      </c>
      <c r="I65" s="568">
        <f t="shared" si="33"/>
        <v>10275374</v>
      </c>
      <c r="J65" s="571">
        <v>619693</v>
      </c>
      <c r="K65" s="571">
        <v>9767</v>
      </c>
      <c r="L65" s="571"/>
      <c r="M65" s="571">
        <v>9645914</v>
      </c>
      <c r="N65" s="571"/>
      <c r="O65" s="571"/>
      <c r="P65" s="571"/>
      <c r="Q65" s="571"/>
      <c r="R65" s="571">
        <v>5880724</v>
      </c>
      <c r="S65" s="572">
        <f t="shared" si="34"/>
        <v>15526638</v>
      </c>
      <c r="T65" s="573">
        <f t="shared" si="27"/>
        <v>6.1259084097571534</v>
      </c>
      <c r="U65" s="570">
        <f t="shared" si="7"/>
        <v>0.6360059217268922</v>
      </c>
      <c r="V65" s="508"/>
      <c r="W65" s="515">
        <f t="shared" si="19"/>
        <v>0</v>
      </c>
      <c r="X65" s="447">
        <f t="shared" si="28"/>
        <v>15526638</v>
      </c>
      <c r="Y65" s="447" t="str">
        <f t="shared" si="29"/>
        <v>Đ</v>
      </c>
    </row>
    <row r="66" spans="1:25" ht="18" customHeight="1">
      <c r="A66" s="556" t="s">
        <v>462</v>
      </c>
      <c r="B66" s="557" t="s">
        <v>534</v>
      </c>
      <c r="C66" s="568">
        <f t="shared" si="30"/>
        <v>11616952</v>
      </c>
      <c r="D66" s="571">
        <v>4500692</v>
      </c>
      <c r="E66" s="571">
        <v>7116260</v>
      </c>
      <c r="F66" s="571"/>
      <c r="G66" s="571"/>
      <c r="H66" s="568">
        <f t="shared" si="23"/>
        <v>11616952</v>
      </c>
      <c r="I66" s="568">
        <f t="shared" si="33"/>
        <v>11408309</v>
      </c>
      <c r="J66" s="571">
        <v>526617</v>
      </c>
      <c r="K66" s="571">
        <v>15683</v>
      </c>
      <c r="L66" s="571"/>
      <c r="M66" s="571">
        <v>10866009</v>
      </c>
      <c r="N66" s="571"/>
      <c r="O66" s="571"/>
      <c r="P66" s="571"/>
      <c r="Q66" s="571"/>
      <c r="R66" s="571">
        <v>208643</v>
      </c>
      <c r="S66" s="572">
        <f t="shared" si="34"/>
        <v>11074652</v>
      </c>
      <c r="T66" s="573">
        <f t="shared" si="27"/>
        <v>4.753552870982018</v>
      </c>
      <c r="U66" s="570">
        <f t="shared" si="7"/>
        <v>0.9820397811749588</v>
      </c>
      <c r="V66" s="508"/>
      <c r="W66" s="515">
        <f t="shared" si="19"/>
        <v>0</v>
      </c>
      <c r="X66" s="447">
        <f t="shared" si="28"/>
        <v>11074652</v>
      </c>
      <c r="Y66" s="447" t="str">
        <f t="shared" si="29"/>
        <v>Đ</v>
      </c>
    </row>
    <row r="67" spans="1:25" ht="18" customHeight="1">
      <c r="A67" s="554" t="s">
        <v>62</v>
      </c>
      <c r="B67" s="555" t="s">
        <v>461</v>
      </c>
      <c r="C67" s="568">
        <f t="shared" si="30"/>
        <v>163266156</v>
      </c>
      <c r="D67" s="568">
        <f>SUM(D68:D72)</f>
        <v>117011258</v>
      </c>
      <c r="E67" s="568">
        <f>SUM(E68:E72)</f>
        <v>46254898</v>
      </c>
      <c r="F67" s="568">
        <f>SUM(F68:F72)</f>
        <v>0</v>
      </c>
      <c r="G67" s="568">
        <f>SUM(G68:G72)</f>
        <v>0</v>
      </c>
      <c r="H67" s="568">
        <f t="shared" si="23"/>
        <v>163266156</v>
      </c>
      <c r="I67" s="568">
        <f t="shared" si="33"/>
        <v>135205748</v>
      </c>
      <c r="J67" s="568">
        <f aca="true" t="shared" si="36" ref="J67:R67">SUM(J68:J72)</f>
        <v>10247191</v>
      </c>
      <c r="K67" s="568">
        <f t="shared" si="36"/>
        <v>975300</v>
      </c>
      <c r="L67" s="568">
        <f t="shared" si="36"/>
        <v>0</v>
      </c>
      <c r="M67" s="568">
        <f t="shared" si="36"/>
        <v>123950407</v>
      </c>
      <c r="N67" s="568">
        <f t="shared" si="36"/>
        <v>0</v>
      </c>
      <c r="O67" s="568">
        <f t="shared" si="36"/>
        <v>32850</v>
      </c>
      <c r="P67" s="568">
        <f t="shared" si="36"/>
        <v>0</v>
      </c>
      <c r="Q67" s="568">
        <f t="shared" si="36"/>
        <v>0</v>
      </c>
      <c r="R67" s="568">
        <f t="shared" si="36"/>
        <v>28060408</v>
      </c>
      <c r="S67" s="572">
        <f t="shared" si="34"/>
        <v>152043665</v>
      </c>
      <c r="T67" s="573">
        <f t="shared" si="27"/>
        <v>8.300306137872186</v>
      </c>
      <c r="U67" s="570">
        <f t="shared" si="7"/>
        <v>0.8281308956646226</v>
      </c>
      <c r="V67" s="486">
        <f>+V68+V69+V70+V71+V72</f>
        <v>0</v>
      </c>
      <c r="W67" s="515">
        <f t="shared" si="19"/>
        <v>0</v>
      </c>
      <c r="X67" s="447">
        <f t="shared" si="28"/>
        <v>152043665</v>
      </c>
      <c r="Y67" s="447" t="str">
        <f t="shared" si="29"/>
        <v>Đ</v>
      </c>
    </row>
    <row r="68" spans="1:25" ht="18" customHeight="1">
      <c r="A68" s="556" t="s">
        <v>460</v>
      </c>
      <c r="B68" s="565" t="s">
        <v>456</v>
      </c>
      <c r="C68" s="568">
        <f t="shared" si="30"/>
        <v>13653089</v>
      </c>
      <c r="D68" s="588">
        <v>12970741</v>
      </c>
      <c r="E68" s="574">
        <v>682348</v>
      </c>
      <c r="F68" s="588"/>
      <c r="G68" s="588"/>
      <c r="H68" s="568">
        <f t="shared" si="23"/>
        <v>13653089</v>
      </c>
      <c r="I68" s="568">
        <f t="shared" si="33"/>
        <v>1953202</v>
      </c>
      <c r="J68" s="574">
        <v>32978</v>
      </c>
      <c r="K68" s="574">
        <v>0</v>
      </c>
      <c r="L68" s="574">
        <v>0</v>
      </c>
      <c r="M68" s="574">
        <f>C68-(F68+J68+K68+L68+N68+O68+P68+Q68+R68+G68)</f>
        <v>1920224</v>
      </c>
      <c r="N68" s="574">
        <v>0</v>
      </c>
      <c r="O68" s="574">
        <v>0</v>
      </c>
      <c r="P68" s="574">
        <v>0</v>
      </c>
      <c r="Q68" s="574">
        <v>0</v>
      </c>
      <c r="R68" s="574">
        <v>11699887</v>
      </c>
      <c r="S68" s="572">
        <f t="shared" si="34"/>
        <v>13620111</v>
      </c>
      <c r="T68" s="573">
        <f t="shared" si="27"/>
        <v>1.6884070362410033</v>
      </c>
      <c r="U68" s="570">
        <f t="shared" si="7"/>
        <v>0.14305934722904098</v>
      </c>
      <c r="V68" s="511"/>
      <c r="W68" s="515">
        <f t="shared" si="19"/>
        <v>0</v>
      </c>
      <c r="X68" s="447">
        <f t="shared" si="28"/>
        <v>13620111</v>
      </c>
      <c r="Y68" s="447" t="str">
        <f t="shared" si="29"/>
        <v>Đ</v>
      </c>
    </row>
    <row r="69" spans="1:25" ht="18" customHeight="1">
      <c r="A69" s="556" t="s">
        <v>459</v>
      </c>
      <c r="B69" s="566" t="s">
        <v>544</v>
      </c>
      <c r="C69" s="568">
        <f t="shared" si="30"/>
        <v>65530978</v>
      </c>
      <c r="D69" s="589">
        <v>27586089</v>
      </c>
      <c r="E69" s="574">
        <v>37944889</v>
      </c>
      <c r="F69" s="589"/>
      <c r="G69" s="589"/>
      <c r="H69" s="568">
        <f t="shared" si="23"/>
        <v>65530978</v>
      </c>
      <c r="I69" s="568">
        <f t="shared" si="33"/>
        <v>59849738</v>
      </c>
      <c r="J69" s="574">
        <v>4903941</v>
      </c>
      <c r="K69" s="574">
        <v>69488</v>
      </c>
      <c r="L69" s="574">
        <v>0</v>
      </c>
      <c r="M69" s="574">
        <f>C69-(F69+J69+K69+L69+N69+O69+P69+Q69+R69+G69)</f>
        <v>54876309</v>
      </c>
      <c r="N69" s="574">
        <v>0</v>
      </c>
      <c r="O69" s="574">
        <v>0</v>
      </c>
      <c r="P69" s="574">
        <v>0</v>
      </c>
      <c r="Q69" s="574">
        <v>0</v>
      </c>
      <c r="R69" s="574">
        <v>5681240</v>
      </c>
      <c r="S69" s="572">
        <f t="shared" si="34"/>
        <v>60557549</v>
      </c>
      <c r="T69" s="573">
        <f t="shared" si="27"/>
        <v>8.309859267888523</v>
      </c>
      <c r="U69" s="570">
        <f t="shared" si="7"/>
        <v>0.9133045137827792</v>
      </c>
      <c r="V69" s="512"/>
      <c r="W69" s="515">
        <f t="shared" si="19"/>
        <v>0</v>
      </c>
      <c r="X69" s="447">
        <f t="shared" si="28"/>
        <v>60557549</v>
      </c>
      <c r="Y69" s="447" t="str">
        <f t="shared" si="29"/>
        <v>Đ</v>
      </c>
    </row>
    <row r="70" spans="1:25" ht="18" customHeight="1">
      <c r="A70" s="556" t="s">
        <v>458</v>
      </c>
      <c r="B70" s="565" t="s">
        <v>545</v>
      </c>
      <c r="C70" s="568">
        <f t="shared" si="30"/>
        <v>42519036</v>
      </c>
      <c r="D70" s="588">
        <v>39804082</v>
      </c>
      <c r="E70" s="574">
        <v>2714954</v>
      </c>
      <c r="F70" s="588"/>
      <c r="G70" s="588"/>
      <c r="H70" s="568">
        <f t="shared" si="23"/>
        <v>42519036</v>
      </c>
      <c r="I70" s="568">
        <f t="shared" si="33"/>
        <v>40585907</v>
      </c>
      <c r="J70" s="574">
        <v>1644909</v>
      </c>
      <c r="K70" s="574">
        <v>6000</v>
      </c>
      <c r="L70" s="574">
        <v>0</v>
      </c>
      <c r="M70" s="574">
        <f>C70-(F70+J70+K70+L70+N70+O70+P70+Q70+R70+G70)</f>
        <v>38934998</v>
      </c>
      <c r="N70" s="574">
        <v>0</v>
      </c>
      <c r="O70" s="574">
        <v>0</v>
      </c>
      <c r="P70" s="574">
        <v>0</v>
      </c>
      <c r="Q70" s="574">
        <v>0</v>
      </c>
      <c r="R70" s="574">
        <v>1933129</v>
      </c>
      <c r="S70" s="572">
        <f t="shared" si="34"/>
        <v>40868127</v>
      </c>
      <c r="T70" s="573">
        <f t="shared" si="27"/>
        <v>4.067690294564564</v>
      </c>
      <c r="U70" s="570">
        <f t="shared" si="7"/>
        <v>0.954534975816479</v>
      </c>
      <c r="V70" s="511"/>
      <c r="W70" s="515">
        <f t="shared" si="19"/>
        <v>0</v>
      </c>
      <c r="X70" s="447">
        <f t="shared" si="28"/>
        <v>40868127</v>
      </c>
      <c r="Y70" s="447" t="str">
        <f t="shared" si="29"/>
        <v>Đ</v>
      </c>
    </row>
    <row r="71" spans="1:25" ht="18" customHeight="1">
      <c r="A71" s="556" t="s">
        <v>455</v>
      </c>
      <c r="B71" s="566" t="s">
        <v>546</v>
      </c>
      <c r="C71" s="568">
        <f t="shared" si="30"/>
        <v>24010120</v>
      </c>
      <c r="D71" s="590">
        <v>21359403</v>
      </c>
      <c r="E71" s="574">
        <v>2650717</v>
      </c>
      <c r="F71" s="590"/>
      <c r="G71" s="590"/>
      <c r="H71" s="568">
        <f t="shared" si="23"/>
        <v>24010120</v>
      </c>
      <c r="I71" s="568">
        <f t="shared" si="33"/>
        <v>16740532</v>
      </c>
      <c r="J71" s="574">
        <v>1104367</v>
      </c>
      <c r="K71" s="574">
        <v>790144</v>
      </c>
      <c r="L71" s="574">
        <v>0</v>
      </c>
      <c r="M71" s="574">
        <f>C71-(F71+J71+K71+L71+N71+O71+P71+Q71+R71+G71)</f>
        <v>14846021</v>
      </c>
      <c r="N71" s="574">
        <v>0</v>
      </c>
      <c r="O71" s="574">
        <v>0</v>
      </c>
      <c r="P71" s="574">
        <v>0</v>
      </c>
      <c r="Q71" s="574">
        <v>0</v>
      </c>
      <c r="R71" s="574">
        <v>7269588</v>
      </c>
      <c r="S71" s="572">
        <f t="shared" si="34"/>
        <v>22115609</v>
      </c>
      <c r="T71" s="573">
        <f t="shared" si="27"/>
        <v>11.316910358643321</v>
      </c>
      <c r="U71" s="570">
        <f t="shared" si="7"/>
        <v>0.6972281687888274</v>
      </c>
      <c r="V71" s="511"/>
      <c r="W71" s="515">
        <f t="shared" si="19"/>
        <v>0</v>
      </c>
      <c r="X71" s="447">
        <f t="shared" si="28"/>
        <v>22115609</v>
      </c>
      <c r="Y71" s="447" t="str">
        <f t="shared" si="29"/>
        <v>Đ</v>
      </c>
    </row>
    <row r="72" spans="1:25" ht="18" customHeight="1">
      <c r="A72" s="556" t="s">
        <v>547</v>
      </c>
      <c r="B72" s="566" t="s">
        <v>548</v>
      </c>
      <c r="C72" s="568">
        <f t="shared" si="30"/>
        <v>17552933</v>
      </c>
      <c r="D72" s="588">
        <v>15290943</v>
      </c>
      <c r="E72" s="574">
        <v>2261990</v>
      </c>
      <c r="F72" s="588"/>
      <c r="G72" s="588"/>
      <c r="H72" s="568">
        <f t="shared" si="23"/>
        <v>17552933</v>
      </c>
      <c r="I72" s="568">
        <f t="shared" si="33"/>
        <v>16076369</v>
      </c>
      <c r="J72" s="574">
        <v>2560996</v>
      </c>
      <c r="K72" s="574">
        <v>109668</v>
      </c>
      <c r="L72" s="574">
        <v>0</v>
      </c>
      <c r="M72" s="574">
        <f>C72-(F72+J72+K72+L72+N72+O72+P72+Q72+R72+G72)</f>
        <v>13372855</v>
      </c>
      <c r="N72" s="574">
        <v>0</v>
      </c>
      <c r="O72" s="574">
        <v>32850</v>
      </c>
      <c r="P72" s="574">
        <v>0</v>
      </c>
      <c r="Q72" s="574">
        <v>0</v>
      </c>
      <c r="R72" s="574">
        <v>1476564</v>
      </c>
      <c r="S72" s="572">
        <f t="shared" si="34"/>
        <v>14882269</v>
      </c>
      <c r="T72" s="573">
        <f t="shared" si="27"/>
        <v>16.612358176152835</v>
      </c>
      <c r="U72" s="570">
        <f t="shared" si="7"/>
        <v>0.9158793575979581</v>
      </c>
      <c r="V72" s="511"/>
      <c r="W72" s="515">
        <f t="shared" si="19"/>
        <v>0</v>
      </c>
      <c r="X72" s="447">
        <f t="shared" si="28"/>
        <v>14882269</v>
      </c>
      <c r="Y72" s="447" t="str">
        <f t="shared" si="29"/>
        <v>Đ</v>
      </c>
    </row>
    <row r="73" spans="1:25" ht="18" customHeight="1">
      <c r="A73" s="554" t="s">
        <v>63</v>
      </c>
      <c r="B73" s="555" t="s">
        <v>454</v>
      </c>
      <c r="C73" s="568">
        <f t="shared" si="30"/>
        <v>111381508</v>
      </c>
      <c r="D73" s="568">
        <f>SUM(D74:D78)</f>
        <v>58958406</v>
      </c>
      <c r="E73" s="568">
        <f>SUM(E74:E78)</f>
        <v>52423102</v>
      </c>
      <c r="F73" s="568">
        <f>SUM(F74:F78)</f>
        <v>9600</v>
      </c>
      <c r="G73" s="568">
        <f>SUM(G74:G78)</f>
        <v>0</v>
      </c>
      <c r="H73" s="568">
        <f t="shared" si="23"/>
        <v>111371908</v>
      </c>
      <c r="I73" s="568">
        <f t="shared" si="33"/>
        <v>84924130</v>
      </c>
      <c r="J73" s="568">
        <f>SUM(J74:J78)</f>
        <v>3675766</v>
      </c>
      <c r="K73" s="568">
        <f>SUM(K74:K78)</f>
        <v>387091</v>
      </c>
      <c r="L73" s="568">
        <f>SUM(L74:L78)</f>
        <v>0</v>
      </c>
      <c r="M73" s="568">
        <f aca="true" t="shared" si="37" ref="M73:R73">SUM(M74:M78)</f>
        <v>68495474</v>
      </c>
      <c r="N73" s="568">
        <f t="shared" si="37"/>
        <v>12365799</v>
      </c>
      <c r="O73" s="568">
        <f t="shared" si="37"/>
        <v>0</v>
      </c>
      <c r="P73" s="568">
        <f t="shared" si="37"/>
        <v>0</v>
      </c>
      <c r="Q73" s="568">
        <f t="shared" si="37"/>
        <v>0</v>
      </c>
      <c r="R73" s="568">
        <f t="shared" si="37"/>
        <v>26447778</v>
      </c>
      <c r="S73" s="572">
        <f t="shared" si="34"/>
        <v>107309051</v>
      </c>
      <c r="T73" s="569">
        <f t="shared" si="27"/>
        <v>4.7841019978656245</v>
      </c>
      <c r="U73" s="570">
        <f t="shared" si="7"/>
        <v>0.7625273870678412</v>
      </c>
      <c r="V73" s="486">
        <f>SUM(V74:V78)</f>
        <v>0</v>
      </c>
      <c r="W73" s="515">
        <f t="shared" si="19"/>
        <v>0</v>
      </c>
      <c r="X73" s="447">
        <f t="shared" si="28"/>
        <v>107309051</v>
      </c>
      <c r="Y73" s="447" t="str">
        <f t="shared" si="29"/>
        <v>Đ</v>
      </c>
    </row>
    <row r="74" spans="1:25" ht="18" customHeight="1">
      <c r="A74" s="556" t="s">
        <v>453</v>
      </c>
      <c r="B74" s="557" t="s">
        <v>452</v>
      </c>
      <c r="C74" s="568">
        <f t="shared" si="30"/>
        <v>2331285</v>
      </c>
      <c r="D74" s="591">
        <v>2304101</v>
      </c>
      <c r="E74" s="584">
        <v>27184</v>
      </c>
      <c r="F74" s="584"/>
      <c r="G74" s="571"/>
      <c r="H74" s="568">
        <f t="shared" si="23"/>
        <v>2331285</v>
      </c>
      <c r="I74" s="568">
        <f t="shared" si="33"/>
        <v>265782</v>
      </c>
      <c r="J74" s="584">
        <v>113706</v>
      </c>
      <c r="K74" s="584"/>
      <c r="L74" s="584"/>
      <c r="M74" s="584">
        <v>152076</v>
      </c>
      <c r="N74" s="584"/>
      <c r="O74" s="584"/>
      <c r="P74" s="584"/>
      <c r="Q74" s="584"/>
      <c r="R74" s="592">
        <v>2065503</v>
      </c>
      <c r="S74" s="572">
        <f t="shared" si="34"/>
        <v>2217579</v>
      </c>
      <c r="T74" s="573">
        <f t="shared" si="27"/>
        <v>42.781678217486515</v>
      </c>
      <c r="U74" s="570">
        <f t="shared" si="7"/>
        <v>0.11400665298322599</v>
      </c>
      <c r="V74" s="502"/>
      <c r="W74" s="515">
        <f t="shared" si="19"/>
        <v>0</v>
      </c>
      <c r="X74" s="447">
        <f t="shared" si="28"/>
        <v>2217579</v>
      </c>
      <c r="Y74" s="447" t="str">
        <f t="shared" si="29"/>
        <v>Đ</v>
      </c>
    </row>
    <row r="75" spans="1:25" ht="18" customHeight="1">
      <c r="A75" s="556" t="s">
        <v>451</v>
      </c>
      <c r="B75" s="557" t="s">
        <v>450</v>
      </c>
      <c r="C75" s="568">
        <f t="shared" si="30"/>
        <v>55529858</v>
      </c>
      <c r="D75" s="591">
        <v>19670123</v>
      </c>
      <c r="E75" s="584">
        <v>35859735</v>
      </c>
      <c r="F75" s="584">
        <v>9600</v>
      </c>
      <c r="G75" s="571"/>
      <c r="H75" s="568">
        <f t="shared" si="23"/>
        <v>55520258</v>
      </c>
      <c r="I75" s="568">
        <f t="shared" si="33"/>
        <v>47679932</v>
      </c>
      <c r="J75" s="584">
        <v>956172</v>
      </c>
      <c r="K75" s="584">
        <v>106000</v>
      </c>
      <c r="L75" s="584"/>
      <c r="M75" s="584">
        <v>46346073</v>
      </c>
      <c r="N75" s="584">
        <v>271687</v>
      </c>
      <c r="O75" s="584"/>
      <c r="P75" s="584"/>
      <c r="Q75" s="584"/>
      <c r="R75" s="592">
        <v>7840326</v>
      </c>
      <c r="S75" s="572">
        <f t="shared" si="34"/>
        <v>54458086</v>
      </c>
      <c r="T75" s="573">
        <f t="shared" si="27"/>
        <v>2.2277129086509606</v>
      </c>
      <c r="U75" s="570">
        <f t="shared" si="7"/>
        <v>0.8587844098274904</v>
      </c>
      <c r="V75" s="502"/>
      <c r="W75" s="515">
        <f t="shared" si="19"/>
        <v>0</v>
      </c>
      <c r="X75" s="447">
        <f t="shared" si="28"/>
        <v>54458086</v>
      </c>
      <c r="Y75" s="447" t="str">
        <f t="shared" si="29"/>
        <v>Đ</v>
      </c>
    </row>
    <row r="76" spans="1:25" ht="18" customHeight="1">
      <c r="A76" s="556" t="s">
        <v>449</v>
      </c>
      <c r="B76" s="557" t="s">
        <v>550</v>
      </c>
      <c r="C76" s="568">
        <f t="shared" si="30"/>
        <v>12123641</v>
      </c>
      <c r="D76" s="591">
        <v>7582147</v>
      </c>
      <c r="E76" s="584">
        <v>4541494</v>
      </c>
      <c r="F76" s="584"/>
      <c r="G76" s="571"/>
      <c r="H76" s="568">
        <f t="shared" si="23"/>
        <v>12123641</v>
      </c>
      <c r="I76" s="568">
        <f t="shared" si="33"/>
        <v>9101723</v>
      </c>
      <c r="J76" s="584">
        <v>1407874</v>
      </c>
      <c r="K76" s="584">
        <v>281091</v>
      </c>
      <c r="L76" s="584"/>
      <c r="M76" s="584">
        <v>7412758</v>
      </c>
      <c r="N76" s="584"/>
      <c r="O76" s="584"/>
      <c r="P76" s="584"/>
      <c r="Q76" s="584"/>
      <c r="R76" s="592">
        <v>3021918</v>
      </c>
      <c r="S76" s="572">
        <f t="shared" si="34"/>
        <v>10434676</v>
      </c>
      <c r="T76" s="573">
        <f t="shared" si="27"/>
        <v>18.556541437264134</v>
      </c>
      <c r="U76" s="570">
        <f t="shared" si="7"/>
        <v>0.7507417119988954</v>
      </c>
      <c r="V76" s="502"/>
      <c r="W76" s="515">
        <f t="shared" si="19"/>
        <v>0</v>
      </c>
      <c r="X76" s="447">
        <f t="shared" si="28"/>
        <v>10434676</v>
      </c>
      <c r="Y76" s="447" t="str">
        <f t="shared" si="29"/>
        <v>Đ</v>
      </c>
    </row>
    <row r="77" spans="1:25" ht="18" customHeight="1">
      <c r="A77" s="556" t="s">
        <v>448</v>
      </c>
      <c r="B77" s="557" t="s">
        <v>447</v>
      </c>
      <c r="C77" s="568">
        <f t="shared" si="30"/>
        <v>31915856</v>
      </c>
      <c r="D77" s="577">
        <v>21543233</v>
      </c>
      <c r="E77" s="571">
        <v>10372623</v>
      </c>
      <c r="F77" s="584"/>
      <c r="G77" s="577"/>
      <c r="H77" s="568">
        <f t="shared" si="23"/>
        <v>31915856</v>
      </c>
      <c r="I77" s="568">
        <f t="shared" si="33"/>
        <v>21079417</v>
      </c>
      <c r="J77" s="584">
        <v>973948</v>
      </c>
      <c r="K77" s="571"/>
      <c r="L77" s="571"/>
      <c r="M77" s="571">
        <v>8011357</v>
      </c>
      <c r="N77" s="571">
        <v>12094112</v>
      </c>
      <c r="O77" s="571"/>
      <c r="P77" s="571"/>
      <c r="Q77" s="571"/>
      <c r="R77" s="571">
        <v>10836439</v>
      </c>
      <c r="S77" s="572">
        <f t="shared" si="34"/>
        <v>30941908</v>
      </c>
      <c r="T77" s="573">
        <f t="shared" si="27"/>
        <v>4.62037446291802</v>
      </c>
      <c r="U77" s="570">
        <f t="shared" si="7"/>
        <v>0.6604684831263808</v>
      </c>
      <c r="V77" s="502"/>
      <c r="W77" s="515">
        <f t="shared" si="19"/>
        <v>0</v>
      </c>
      <c r="X77" s="447">
        <f t="shared" si="28"/>
        <v>30941908</v>
      </c>
      <c r="Y77" s="447" t="str">
        <f t="shared" si="29"/>
        <v>Đ</v>
      </c>
    </row>
    <row r="78" spans="1:25" ht="18" customHeight="1">
      <c r="A78" s="556" t="s">
        <v>549</v>
      </c>
      <c r="B78" s="567" t="s">
        <v>533</v>
      </c>
      <c r="C78" s="568">
        <f t="shared" si="30"/>
        <v>9480868</v>
      </c>
      <c r="D78" s="591">
        <v>7858802</v>
      </c>
      <c r="E78" s="584">
        <v>1622066</v>
      </c>
      <c r="F78" s="584"/>
      <c r="G78" s="571"/>
      <c r="H78" s="568">
        <f t="shared" si="23"/>
        <v>9480868</v>
      </c>
      <c r="I78" s="568">
        <f t="shared" si="33"/>
        <v>6797276</v>
      </c>
      <c r="J78" s="584">
        <v>224066</v>
      </c>
      <c r="K78" s="584"/>
      <c r="L78" s="584"/>
      <c r="M78" s="584">
        <v>6573210</v>
      </c>
      <c r="N78" s="584"/>
      <c r="O78" s="584"/>
      <c r="P78" s="584"/>
      <c r="Q78" s="584"/>
      <c r="R78" s="592">
        <v>2683592</v>
      </c>
      <c r="S78" s="572">
        <f t="shared" si="34"/>
        <v>9256802</v>
      </c>
      <c r="T78" s="593">
        <f t="shared" si="27"/>
        <v>3.296408737853222</v>
      </c>
      <c r="U78" s="570">
        <f t="shared" si="7"/>
        <v>0.7169465918099482</v>
      </c>
      <c r="V78" s="502"/>
      <c r="W78" s="515">
        <f t="shared" si="19"/>
        <v>0</v>
      </c>
      <c r="X78" s="447">
        <f t="shared" si="28"/>
        <v>9256802</v>
      </c>
      <c r="Y78" s="447" t="str">
        <f t="shared" si="29"/>
        <v>Đ</v>
      </c>
    </row>
    <row r="79" spans="1:22" s="379" customFormat="1" ht="29.25" customHeight="1">
      <c r="A79" s="992"/>
      <c r="B79" s="992"/>
      <c r="C79" s="992"/>
      <c r="D79" s="992"/>
      <c r="E79" s="992"/>
      <c r="F79" s="419"/>
      <c r="G79" s="390"/>
      <c r="H79" s="476"/>
      <c r="I79" s="390"/>
      <c r="J79" s="390"/>
      <c r="K79" s="473"/>
      <c r="L79" s="390"/>
      <c r="M79" s="474"/>
      <c r="N79" s="390"/>
      <c r="O79" s="990" t="str">
        <f>'Thong tin'!B8</f>
        <v>Trà Vinh, ngày 03 tháng 02 năm 2020</v>
      </c>
      <c r="P79" s="990"/>
      <c r="Q79" s="990"/>
      <c r="R79" s="990"/>
      <c r="S79" s="990"/>
      <c r="T79" s="990"/>
      <c r="U79" s="452"/>
      <c r="V79" s="452"/>
    </row>
    <row r="80" spans="1:22" s="412" customFormat="1" ht="19.5" customHeight="1">
      <c r="A80" s="402"/>
      <c r="B80" s="991" t="s">
        <v>4</v>
      </c>
      <c r="C80" s="991"/>
      <c r="D80" s="991"/>
      <c r="E80" s="991"/>
      <c r="F80" s="401"/>
      <c r="G80" s="401"/>
      <c r="H80" s="401"/>
      <c r="I80" s="401"/>
      <c r="J80" s="401"/>
      <c r="K80" s="401"/>
      <c r="L80" s="401"/>
      <c r="M80" s="401"/>
      <c r="N80" s="401"/>
      <c r="O80" s="987" t="str">
        <f>'Thong tin'!B7</f>
        <v>PHÓ CỤC TRƯỞNG</v>
      </c>
      <c r="P80" s="987"/>
      <c r="Q80" s="987"/>
      <c r="R80" s="987"/>
      <c r="S80" s="987"/>
      <c r="T80" s="987"/>
      <c r="U80" s="451"/>
      <c r="V80" s="451"/>
    </row>
    <row r="81" spans="1:23" ht="18.75">
      <c r="A81" s="387"/>
      <c r="B81" s="389"/>
      <c r="C81" s="439"/>
      <c r="D81" s="439"/>
      <c r="E81" s="441"/>
      <c r="F81" s="441"/>
      <c r="G81" s="441"/>
      <c r="H81" s="441"/>
      <c r="I81" s="441"/>
      <c r="J81" s="441"/>
      <c r="K81" s="441"/>
      <c r="L81" s="441"/>
      <c r="M81" s="441"/>
      <c r="N81" s="441"/>
      <c r="O81" s="441"/>
      <c r="P81" s="441"/>
      <c r="Q81" s="441"/>
      <c r="R81" s="441"/>
      <c r="S81" s="441"/>
      <c r="T81" s="443"/>
      <c r="U81" s="443"/>
      <c r="V81" s="510"/>
      <c r="W81" s="445"/>
    </row>
    <row r="82" spans="1:22" ht="18.75">
      <c r="A82" s="387"/>
      <c r="B82" s="387"/>
      <c r="C82" s="444"/>
      <c r="D82" s="444"/>
      <c r="E82" s="444"/>
      <c r="F82" s="444"/>
      <c r="G82" s="444"/>
      <c r="H82" s="444"/>
      <c r="I82" s="444"/>
      <c r="J82" s="444"/>
      <c r="K82" s="444"/>
      <c r="L82" s="444"/>
      <c r="M82" s="444"/>
      <c r="N82" s="444"/>
      <c r="O82" s="444"/>
      <c r="P82" s="444"/>
      <c r="Q82" s="444"/>
      <c r="R82" s="444"/>
      <c r="S82" s="444"/>
      <c r="T82" s="444"/>
      <c r="U82" s="485"/>
      <c r="V82" s="485"/>
    </row>
    <row r="83" spans="1:22" ht="15.75">
      <c r="A83" s="386"/>
      <c r="B83" s="1001"/>
      <c r="C83" s="1001"/>
      <c r="D83" s="1001"/>
      <c r="E83" s="410"/>
      <c r="F83" s="410"/>
      <c r="G83" s="410"/>
      <c r="H83" s="410"/>
      <c r="I83" s="410"/>
      <c r="J83" s="410"/>
      <c r="K83" s="410"/>
      <c r="L83" s="410"/>
      <c r="M83" s="410"/>
      <c r="N83" s="410"/>
      <c r="O83" s="410"/>
      <c r="P83" s="410"/>
      <c r="Q83" s="1001"/>
      <c r="R83" s="1001"/>
      <c r="S83" s="1001"/>
      <c r="T83" s="386"/>
      <c r="U83" s="386"/>
      <c r="V83" s="386"/>
    </row>
    <row r="84" spans="1:22" ht="15.75" customHeight="1">
      <c r="A84" s="411"/>
      <c r="B84" s="386"/>
      <c r="C84" s="475"/>
      <c r="D84" s="475"/>
      <c r="E84" s="475"/>
      <c r="F84" s="475"/>
      <c r="G84" s="477"/>
      <c r="H84" s="475"/>
      <c r="I84" s="475"/>
      <c r="J84" s="475"/>
      <c r="K84" s="475"/>
      <c r="L84" s="475"/>
      <c r="M84" s="475"/>
      <c r="N84" s="475"/>
      <c r="O84" s="410"/>
      <c r="P84" s="410"/>
      <c r="Q84" s="410"/>
      <c r="R84" s="448"/>
      <c r="S84" s="386"/>
      <c r="T84" s="386"/>
      <c r="U84" s="386"/>
      <c r="V84" s="386"/>
    </row>
    <row r="85" spans="1:22" ht="15.75" customHeight="1">
      <c r="A85" s="386"/>
      <c r="B85" s="520"/>
      <c r="C85" s="520"/>
      <c r="D85" s="520"/>
      <c r="E85" s="520"/>
      <c r="F85" s="520"/>
      <c r="G85" s="520"/>
      <c r="H85" s="520"/>
      <c r="I85" s="520"/>
      <c r="J85" s="520"/>
      <c r="K85" s="520"/>
      <c r="L85" s="520"/>
      <c r="M85" s="520"/>
      <c r="N85" s="520"/>
      <c r="O85" s="520"/>
      <c r="P85" s="520"/>
      <c r="Q85" s="410"/>
      <c r="R85" s="410"/>
      <c r="S85" s="386"/>
      <c r="T85" s="386"/>
      <c r="U85" s="386"/>
      <c r="V85" s="386"/>
    </row>
    <row r="86" spans="1:22" ht="15.75">
      <c r="A86" s="409"/>
      <c r="B86" s="409"/>
      <c r="C86" s="409"/>
      <c r="D86" s="409"/>
      <c r="E86" s="409"/>
      <c r="F86" s="409"/>
      <c r="G86" s="409"/>
      <c r="H86" s="409"/>
      <c r="I86" s="409"/>
      <c r="J86" s="409"/>
      <c r="K86" s="409"/>
      <c r="L86" s="409"/>
      <c r="M86" s="409"/>
      <c r="N86" s="409"/>
      <c r="O86" s="409"/>
      <c r="P86" s="409"/>
      <c r="Q86" s="409"/>
      <c r="R86" s="386"/>
      <c r="S86" s="386"/>
      <c r="T86" s="386"/>
      <c r="U86" s="386"/>
      <c r="V86" s="386"/>
    </row>
    <row r="87" spans="1:22" ht="18.75">
      <c r="A87" s="386"/>
      <c r="B87" s="986" t="str">
        <f>'Thong tin'!B5</f>
        <v>Nhan Quốc Hải</v>
      </c>
      <c r="C87" s="986"/>
      <c r="D87" s="986"/>
      <c r="E87" s="986"/>
      <c r="F87" s="386"/>
      <c r="G87" s="386"/>
      <c r="H87" s="386"/>
      <c r="I87" s="386"/>
      <c r="J87" s="386"/>
      <c r="K87" s="386"/>
      <c r="L87" s="386"/>
      <c r="M87" s="386"/>
      <c r="N87" s="386"/>
      <c r="O87" s="986" t="str">
        <f>'Thong tin'!B6</f>
        <v>Nguyễn Minh Khiêm</v>
      </c>
      <c r="P87" s="986"/>
      <c r="Q87" s="986"/>
      <c r="R87" s="986"/>
      <c r="S87" s="986"/>
      <c r="T87" s="986"/>
      <c r="U87" s="450"/>
      <c r="V87" s="450"/>
    </row>
    <row r="88" spans="2:22" ht="18.75">
      <c r="B88" s="1006"/>
      <c r="C88" s="1006"/>
      <c r="D88" s="1006"/>
      <c r="E88" s="1006"/>
      <c r="P88" s="1006"/>
      <c r="Q88" s="1006"/>
      <c r="R88" s="1006"/>
      <c r="S88" s="1006"/>
      <c r="T88" s="1007"/>
      <c r="U88" s="484"/>
      <c r="V88" s="484"/>
    </row>
  </sheetData>
  <sheetProtection/>
  <mergeCells count="37">
    <mergeCell ref="U6:U9"/>
    <mergeCell ref="B88:E88"/>
    <mergeCell ref="P88:T88"/>
    <mergeCell ref="B87:E87"/>
    <mergeCell ref="A11:B11"/>
    <mergeCell ref="O87:T87"/>
    <mergeCell ref="Q83:S83"/>
    <mergeCell ref="B80:E80"/>
    <mergeCell ref="A2:D2"/>
    <mergeCell ref="Q2:T2"/>
    <mergeCell ref="Q4:T4"/>
    <mergeCell ref="O80:T80"/>
    <mergeCell ref="T6:T9"/>
    <mergeCell ref="I7:Q7"/>
    <mergeCell ref="O79:T79"/>
    <mergeCell ref="S6:S9"/>
    <mergeCell ref="A3:D3"/>
    <mergeCell ref="A79:E79"/>
    <mergeCell ref="Q5:T5"/>
    <mergeCell ref="D7:E7"/>
    <mergeCell ref="D8:D9"/>
    <mergeCell ref="E8:E9"/>
    <mergeCell ref="E1:P1"/>
    <mergeCell ref="E2:P2"/>
    <mergeCell ref="E3:P3"/>
    <mergeCell ref="F6:F9"/>
    <mergeCell ref="G6:G9"/>
    <mergeCell ref="H6:R6"/>
    <mergeCell ref="R7:R9"/>
    <mergeCell ref="I8:I9"/>
    <mergeCell ref="J8:Q8"/>
    <mergeCell ref="H7:H9"/>
    <mergeCell ref="A6:B9"/>
    <mergeCell ref="B83:D83"/>
    <mergeCell ref="C6:E6"/>
    <mergeCell ref="C7:C9"/>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50" t="s">
        <v>29</v>
      </c>
      <c r="B1" s="650"/>
      <c r="C1" s="650"/>
      <c r="D1" s="650"/>
      <c r="E1" s="649" t="s">
        <v>374</v>
      </c>
      <c r="F1" s="649"/>
      <c r="G1" s="649"/>
      <c r="H1" s="649"/>
      <c r="I1" s="649"/>
      <c r="J1" s="649"/>
      <c r="K1" s="649"/>
      <c r="L1" s="31" t="s">
        <v>350</v>
      </c>
      <c r="M1" s="31"/>
      <c r="N1" s="31"/>
      <c r="O1" s="32"/>
      <c r="P1" s="32"/>
    </row>
    <row r="2" spans="1:16" ht="15.75" customHeight="1">
      <c r="A2" s="636" t="s">
        <v>244</v>
      </c>
      <c r="B2" s="636"/>
      <c r="C2" s="636"/>
      <c r="D2" s="636"/>
      <c r="E2" s="649"/>
      <c r="F2" s="649"/>
      <c r="G2" s="649"/>
      <c r="H2" s="649"/>
      <c r="I2" s="649"/>
      <c r="J2" s="649"/>
      <c r="K2" s="649"/>
      <c r="L2" s="644" t="s">
        <v>253</v>
      </c>
      <c r="M2" s="644"/>
      <c r="N2" s="644"/>
      <c r="O2" s="35"/>
      <c r="P2" s="32"/>
    </row>
    <row r="3" spans="1:16" ht="18" customHeight="1">
      <c r="A3" s="636" t="s">
        <v>245</v>
      </c>
      <c r="B3" s="636"/>
      <c r="C3" s="636"/>
      <c r="D3" s="636"/>
      <c r="E3" s="637" t="s">
        <v>370</v>
      </c>
      <c r="F3" s="637"/>
      <c r="G3" s="637"/>
      <c r="H3" s="637"/>
      <c r="I3" s="637"/>
      <c r="J3" s="637"/>
      <c r="K3" s="36"/>
      <c r="L3" s="645" t="s">
        <v>369</v>
      </c>
      <c r="M3" s="645"/>
      <c r="N3" s="645"/>
      <c r="O3" s="32"/>
      <c r="P3" s="32"/>
    </row>
    <row r="4" spans="1:16" ht="21" customHeight="1">
      <c r="A4" s="648" t="s">
        <v>256</v>
      </c>
      <c r="B4" s="648"/>
      <c r="C4" s="648"/>
      <c r="D4" s="648"/>
      <c r="E4" s="39"/>
      <c r="F4" s="40"/>
      <c r="G4" s="41"/>
      <c r="H4" s="41"/>
      <c r="I4" s="41"/>
      <c r="J4" s="41"/>
      <c r="K4" s="32"/>
      <c r="L4" s="644" t="s">
        <v>251</v>
      </c>
      <c r="M4" s="644"/>
      <c r="N4" s="644"/>
      <c r="O4" s="35"/>
      <c r="P4" s="32"/>
    </row>
    <row r="5" spans="1:16" ht="18" customHeight="1">
      <c r="A5" s="41"/>
      <c r="B5" s="32"/>
      <c r="C5" s="42"/>
      <c r="D5" s="646"/>
      <c r="E5" s="646"/>
      <c r="F5" s="646"/>
      <c r="G5" s="646"/>
      <c r="H5" s="646"/>
      <c r="I5" s="646"/>
      <c r="J5" s="646"/>
      <c r="K5" s="646"/>
      <c r="L5" s="43" t="s">
        <v>257</v>
      </c>
      <c r="M5" s="43"/>
      <c r="N5" s="43"/>
      <c r="O5" s="32"/>
      <c r="P5" s="32"/>
    </row>
    <row r="6" spans="1:18" ht="33" customHeight="1">
      <c r="A6" s="654" t="s">
        <v>57</v>
      </c>
      <c r="B6" s="655"/>
      <c r="C6" s="647" t="s">
        <v>258</v>
      </c>
      <c r="D6" s="647"/>
      <c r="E6" s="647"/>
      <c r="F6" s="647"/>
      <c r="G6" s="623" t="s">
        <v>7</v>
      </c>
      <c r="H6" s="624"/>
      <c r="I6" s="624"/>
      <c r="J6" s="624"/>
      <c r="K6" s="624"/>
      <c r="L6" s="624"/>
      <c r="M6" s="624"/>
      <c r="N6" s="625"/>
      <c r="O6" s="628" t="s">
        <v>259</v>
      </c>
      <c r="P6" s="629"/>
      <c r="Q6" s="629"/>
      <c r="R6" s="630"/>
    </row>
    <row r="7" spans="1:18" ht="29.25" customHeight="1">
      <c r="A7" s="656"/>
      <c r="B7" s="657"/>
      <c r="C7" s="647"/>
      <c r="D7" s="647"/>
      <c r="E7" s="647"/>
      <c r="F7" s="647"/>
      <c r="G7" s="623" t="s">
        <v>260</v>
      </c>
      <c r="H7" s="624"/>
      <c r="I7" s="624"/>
      <c r="J7" s="625"/>
      <c r="K7" s="623" t="s">
        <v>92</v>
      </c>
      <c r="L7" s="624"/>
      <c r="M7" s="624"/>
      <c r="N7" s="625"/>
      <c r="O7" s="45" t="s">
        <v>261</v>
      </c>
      <c r="P7" s="45" t="s">
        <v>262</v>
      </c>
      <c r="Q7" s="631" t="s">
        <v>263</v>
      </c>
      <c r="R7" s="631" t="s">
        <v>264</v>
      </c>
    </row>
    <row r="8" spans="1:18" ht="26.25" customHeight="1">
      <c r="A8" s="656"/>
      <c r="B8" s="657"/>
      <c r="C8" s="626" t="s">
        <v>89</v>
      </c>
      <c r="D8" s="653"/>
      <c r="E8" s="626" t="s">
        <v>88</v>
      </c>
      <c r="F8" s="653"/>
      <c r="G8" s="626" t="s">
        <v>90</v>
      </c>
      <c r="H8" s="627"/>
      <c r="I8" s="626" t="s">
        <v>91</v>
      </c>
      <c r="J8" s="627"/>
      <c r="K8" s="626" t="s">
        <v>93</v>
      </c>
      <c r="L8" s="627"/>
      <c r="M8" s="626" t="s">
        <v>94</v>
      </c>
      <c r="N8" s="627"/>
      <c r="O8" s="633" t="s">
        <v>265</v>
      </c>
      <c r="P8" s="634" t="s">
        <v>266</v>
      </c>
      <c r="Q8" s="631"/>
      <c r="R8" s="631"/>
    </row>
    <row r="9" spans="1:18" ht="30.75" customHeight="1">
      <c r="A9" s="656"/>
      <c r="B9" s="657"/>
      <c r="C9" s="46" t="s">
        <v>3</v>
      </c>
      <c r="D9" s="44" t="s">
        <v>9</v>
      </c>
      <c r="E9" s="44" t="s">
        <v>3</v>
      </c>
      <c r="F9" s="44" t="s">
        <v>9</v>
      </c>
      <c r="G9" s="47" t="s">
        <v>3</v>
      </c>
      <c r="H9" s="47" t="s">
        <v>9</v>
      </c>
      <c r="I9" s="47" t="s">
        <v>3</v>
      </c>
      <c r="J9" s="47" t="s">
        <v>9</v>
      </c>
      <c r="K9" s="47" t="s">
        <v>3</v>
      </c>
      <c r="L9" s="47" t="s">
        <v>9</v>
      </c>
      <c r="M9" s="47" t="s">
        <v>3</v>
      </c>
      <c r="N9" s="47" t="s">
        <v>9</v>
      </c>
      <c r="O9" s="633"/>
      <c r="P9" s="635"/>
      <c r="Q9" s="632"/>
      <c r="R9" s="632"/>
    </row>
    <row r="10" spans="1:18" s="52" customFormat="1" ht="18" customHeight="1">
      <c r="A10" s="640" t="s">
        <v>6</v>
      </c>
      <c r="B10" s="640"/>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42" t="s">
        <v>267</v>
      </c>
      <c r="B11" s="643"/>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60" t="s">
        <v>371</v>
      </c>
      <c r="B12" s="661"/>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58" t="s">
        <v>31</v>
      </c>
      <c r="B13" s="65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268</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269</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270</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271</v>
      </c>
    </row>
    <row r="18" spans="1:18" s="70" customFormat="1" ht="18" customHeight="1">
      <c r="A18" s="66" t="s">
        <v>49</v>
      </c>
      <c r="B18" s="67" t="s">
        <v>272</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273</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274</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275</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276</v>
      </c>
      <c r="AK21" s="52" t="s">
        <v>277</v>
      </c>
      <c r="AL21" s="52" t="s">
        <v>278</v>
      </c>
      <c r="AM21" s="63" t="s">
        <v>279</v>
      </c>
    </row>
    <row r="22" spans="1:39" s="52" customFormat="1" ht="18" customHeight="1">
      <c r="A22" s="66" t="s">
        <v>61</v>
      </c>
      <c r="B22" s="67" t="s">
        <v>280</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281</v>
      </c>
    </row>
    <row r="23" spans="1:18" s="52" customFormat="1" ht="18" customHeight="1">
      <c r="A23" s="66" t="s">
        <v>62</v>
      </c>
      <c r="B23" s="67" t="s">
        <v>282</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283</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276</v>
      </c>
    </row>
    <row r="25" spans="1:36" s="52" customFormat="1" ht="18" customHeight="1">
      <c r="A25" s="66" t="s">
        <v>83</v>
      </c>
      <c r="B25" s="67" t="s">
        <v>284</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285</v>
      </c>
    </row>
    <row r="26" spans="1:44" s="52" customFormat="1" ht="18" customHeight="1">
      <c r="A26" s="66" t="s">
        <v>84</v>
      </c>
      <c r="B26" s="67" t="s">
        <v>286</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41" t="s">
        <v>372</v>
      </c>
      <c r="C28" s="641"/>
      <c r="D28" s="641"/>
      <c r="E28" s="641"/>
      <c r="F28" s="75"/>
      <c r="G28" s="76"/>
      <c r="H28" s="76"/>
      <c r="I28" s="76"/>
      <c r="J28" s="641" t="s">
        <v>373</v>
      </c>
      <c r="K28" s="641"/>
      <c r="L28" s="641"/>
      <c r="M28" s="641"/>
      <c r="N28" s="641"/>
      <c r="O28" s="77"/>
      <c r="P28" s="77"/>
      <c r="AG28" s="78" t="s">
        <v>288</v>
      </c>
      <c r="AI28" s="79">
        <f>82/88</f>
        <v>0.9318181818181818</v>
      </c>
    </row>
    <row r="29" spans="1:16" s="85" customFormat="1" ht="19.5" customHeight="1">
      <c r="A29" s="80"/>
      <c r="B29" s="620" t="s">
        <v>35</v>
      </c>
      <c r="C29" s="620"/>
      <c r="D29" s="620"/>
      <c r="E29" s="620"/>
      <c r="F29" s="82"/>
      <c r="G29" s="83"/>
      <c r="H29" s="83"/>
      <c r="I29" s="83"/>
      <c r="J29" s="620" t="s">
        <v>289</v>
      </c>
      <c r="K29" s="620"/>
      <c r="L29" s="620"/>
      <c r="M29" s="620"/>
      <c r="N29" s="620"/>
      <c r="O29" s="84"/>
      <c r="P29" s="84"/>
    </row>
    <row r="30" spans="1:16" s="85" customFormat="1" ht="19.5" customHeight="1">
      <c r="A30" s="80"/>
      <c r="B30" s="638"/>
      <c r="C30" s="638"/>
      <c r="D30" s="638"/>
      <c r="E30" s="82"/>
      <c r="F30" s="82"/>
      <c r="G30" s="83"/>
      <c r="H30" s="83"/>
      <c r="I30" s="83"/>
      <c r="J30" s="639"/>
      <c r="K30" s="639"/>
      <c r="L30" s="639"/>
      <c r="M30" s="639"/>
      <c r="N30" s="639"/>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22" t="s">
        <v>290</v>
      </c>
      <c r="C32" s="622"/>
      <c r="D32" s="622"/>
      <c r="E32" s="622"/>
      <c r="F32" s="87"/>
      <c r="G32" s="88"/>
      <c r="H32" s="88"/>
      <c r="I32" s="88"/>
      <c r="J32" s="621" t="s">
        <v>290</v>
      </c>
      <c r="K32" s="621"/>
      <c r="L32" s="621"/>
      <c r="M32" s="621"/>
      <c r="N32" s="621"/>
      <c r="O32" s="84"/>
      <c r="P32" s="84"/>
    </row>
    <row r="33" spans="1:16" s="85" customFormat="1" ht="19.5" customHeight="1">
      <c r="A33" s="80"/>
      <c r="B33" s="620" t="s">
        <v>291</v>
      </c>
      <c r="C33" s="620"/>
      <c r="D33" s="620"/>
      <c r="E33" s="620"/>
      <c r="F33" s="82"/>
      <c r="G33" s="83"/>
      <c r="H33" s="83"/>
      <c r="I33" s="83"/>
      <c r="J33" s="81"/>
      <c r="K33" s="620" t="s">
        <v>291</v>
      </c>
      <c r="L33" s="620"/>
      <c r="M33" s="620"/>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51" t="s">
        <v>247</v>
      </c>
      <c r="C36" s="651"/>
      <c r="D36" s="651"/>
      <c r="E36" s="651"/>
      <c r="F36" s="91"/>
      <c r="G36" s="91"/>
      <c r="H36" s="91"/>
      <c r="I36" s="91"/>
      <c r="J36" s="652" t="s">
        <v>248</v>
      </c>
      <c r="K36" s="652"/>
      <c r="L36" s="652"/>
      <c r="M36" s="652"/>
      <c r="N36" s="65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2" t="s">
        <v>26</v>
      </c>
      <c r="B1" s="662"/>
      <c r="C1" s="98"/>
      <c r="D1" s="669" t="s">
        <v>351</v>
      </c>
      <c r="E1" s="669"/>
      <c r="F1" s="669"/>
      <c r="G1" s="669"/>
      <c r="H1" s="669"/>
      <c r="I1" s="669"/>
      <c r="J1" s="669"/>
      <c r="K1" s="669"/>
      <c r="L1" s="669"/>
      <c r="M1" s="687" t="s">
        <v>292</v>
      </c>
      <c r="N1" s="688"/>
      <c r="O1" s="688"/>
      <c r="P1" s="688"/>
    </row>
    <row r="2" spans="1:16" s="42" customFormat="1" ht="34.5" customHeight="1">
      <c r="A2" s="668" t="s">
        <v>293</v>
      </c>
      <c r="B2" s="668"/>
      <c r="C2" s="668"/>
      <c r="D2" s="669"/>
      <c r="E2" s="669"/>
      <c r="F2" s="669"/>
      <c r="G2" s="669"/>
      <c r="H2" s="669"/>
      <c r="I2" s="669"/>
      <c r="J2" s="669"/>
      <c r="K2" s="669"/>
      <c r="L2" s="669"/>
      <c r="M2" s="689" t="s">
        <v>352</v>
      </c>
      <c r="N2" s="690"/>
      <c r="O2" s="690"/>
      <c r="P2" s="690"/>
    </row>
    <row r="3" spans="1:16" s="42" customFormat="1" ht="19.5" customHeight="1">
      <c r="A3" s="667" t="s">
        <v>294</v>
      </c>
      <c r="B3" s="667"/>
      <c r="C3" s="667"/>
      <c r="D3" s="669"/>
      <c r="E3" s="669"/>
      <c r="F3" s="669"/>
      <c r="G3" s="669"/>
      <c r="H3" s="669"/>
      <c r="I3" s="669"/>
      <c r="J3" s="669"/>
      <c r="K3" s="669"/>
      <c r="L3" s="669"/>
      <c r="M3" s="689" t="s">
        <v>295</v>
      </c>
      <c r="N3" s="690"/>
      <c r="O3" s="690"/>
      <c r="P3" s="690"/>
    </row>
    <row r="4" spans="1:16" s="103" customFormat="1" ht="18.75" customHeight="1">
      <c r="A4" s="99"/>
      <c r="B4" s="99"/>
      <c r="C4" s="100"/>
      <c r="D4" s="646"/>
      <c r="E4" s="646"/>
      <c r="F4" s="646"/>
      <c r="G4" s="646"/>
      <c r="H4" s="646"/>
      <c r="I4" s="646"/>
      <c r="J4" s="646"/>
      <c r="K4" s="646"/>
      <c r="L4" s="646"/>
      <c r="M4" s="101" t="s">
        <v>296</v>
      </c>
      <c r="N4" s="102"/>
      <c r="O4" s="102"/>
      <c r="P4" s="102"/>
    </row>
    <row r="5" spans="1:16" ht="49.5" customHeight="1">
      <c r="A5" s="676" t="s">
        <v>57</v>
      </c>
      <c r="B5" s="677"/>
      <c r="C5" s="664" t="s">
        <v>82</v>
      </c>
      <c r="D5" s="665"/>
      <c r="E5" s="665"/>
      <c r="F5" s="665"/>
      <c r="G5" s="665"/>
      <c r="H5" s="665"/>
      <c r="I5" s="665"/>
      <c r="J5" s="665"/>
      <c r="K5" s="663" t="s">
        <v>81</v>
      </c>
      <c r="L5" s="663"/>
      <c r="M5" s="663"/>
      <c r="N5" s="663"/>
      <c r="O5" s="663"/>
      <c r="P5" s="663"/>
    </row>
    <row r="6" spans="1:16" ht="20.25" customHeight="1">
      <c r="A6" s="678"/>
      <c r="B6" s="679"/>
      <c r="C6" s="664" t="s">
        <v>3</v>
      </c>
      <c r="D6" s="665"/>
      <c r="E6" s="665"/>
      <c r="F6" s="666"/>
      <c r="G6" s="663" t="s">
        <v>9</v>
      </c>
      <c r="H6" s="663"/>
      <c r="I6" s="663"/>
      <c r="J6" s="663"/>
      <c r="K6" s="691" t="s">
        <v>3</v>
      </c>
      <c r="L6" s="691"/>
      <c r="M6" s="691"/>
      <c r="N6" s="684" t="s">
        <v>9</v>
      </c>
      <c r="O6" s="684"/>
      <c r="P6" s="684"/>
    </row>
    <row r="7" spans="1:16" ht="52.5" customHeight="1">
      <c r="A7" s="678"/>
      <c r="B7" s="679"/>
      <c r="C7" s="682" t="s">
        <v>297</v>
      </c>
      <c r="D7" s="665" t="s">
        <v>78</v>
      </c>
      <c r="E7" s="665"/>
      <c r="F7" s="666"/>
      <c r="G7" s="663" t="s">
        <v>298</v>
      </c>
      <c r="H7" s="663" t="s">
        <v>78</v>
      </c>
      <c r="I7" s="663"/>
      <c r="J7" s="663"/>
      <c r="K7" s="663" t="s">
        <v>32</v>
      </c>
      <c r="L7" s="663" t="s">
        <v>79</v>
      </c>
      <c r="M7" s="663"/>
      <c r="N7" s="663" t="s">
        <v>64</v>
      </c>
      <c r="O7" s="663" t="s">
        <v>79</v>
      </c>
      <c r="P7" s="663"/>
    </row>
    <row r="8" spans="1:16" ht="15.75" customHeight="1">
      <c r="A8" s="678"/>
      <c r="B8" s="679"/>
      <c r="C8" s="682"/>
      <c r="D8" s="663" t="s">
        <v>36</v>
      </c>
      <c r="E8" s="663" t="s">
        <v>37</v>
      </c>
      <c r="F8" s="663" t="s">
        <v>40</v>
      </c>
      <c r="G8" s="663"/>
      <c r="H8" s="663" t="s">
        <v>36</v>
      </c>
      <c r="I8" s="663" t="s">
        <v>37</v>
      </c>
      <c r="J8" s="663" t="s">
        <v>40</v>
      </c>
      <c r="K8" s="663"/>
      <c r="L8" s="663" t="s">
        <v>14</v>
      </c>
      <c r="M8" s="663" t="s">
        <v>13</v>
      </c>
      <c r="N8" s="663"/>
      <c r="O8" s="663" t="s">
        <v>14</v>
      </c>
      <c r="P8" s="663" t="s">
        <v>13</v>
      </c>
    </row>
    <row r="9" spans="1:16" ht="44.25" customHeight="1">
      <c r="A9" s="680"/>
      <c r="B9" s="681"/>
      <c r="C9" s="683"/>
      <c r="D9" s="663"/>
      <c r="E9" s="663"/>
      <c r="F9" s="663"/>
      <c r="G9" s="663"/>
      <c r="H9" s="663"/>
      <c r="I9" s="663"/>
      <c r="J9" s="663"/>
      <c r="K9" s="663"/>
      <c r="L9" s="663"/>
      <c r="M9" s="663"/>
      <c r="N9" s="663"/>
      <c r="O9" s="663"/>
      <c r="P9" s="663"/>
    </row>
    <row r="10" spans="1:16" ht="15" customHeight="1">
      <c r="A10" s="674" t="s">
        <v>6</v>
      </c>
      <c r="B10" s="675"/>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85" t="s">
        <v>299</v>
      </c>
      <c r="B11" s="68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70" t="s">
        <v>300</v>
      </c>
      <c r="B12" s="67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72" t="s">
        <v>33</v>
      </c>
      <c r="B13" s="67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268</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269</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301</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271</v>
      </c>
    </row>
    <row r="18" spans="1:16" s="42" customFormat="1" ht="15" customHeight="1">
      <c r="A18" s="116" t="s">
        <v>49</v>
      </c>
      <c r="B18" s="117" t="s">
        <v>272</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273</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274</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275</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276</v>
      </c>
      <c r="AK21" s="42" t="s">
        <v>277</v>
      </c>
      <c r="AL21" s="42" t="s">
        <v>278</v>
      </c>
      <c r="AM21" s="113" t="s">
        <v>279</v>
      </c>
    </row>
    <row r="22" spans="1:39" s="42" customFormat="1" ht="15" customHeight="1">
      <c r="A22" s="116" t="s">
        <v>61</v>
      </c>
      <c r="B22" s="117" t="s">
        <v>280</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281</v>
      </c>
    </row>
    <row r="23" spans="1:16" s="42" customFormat="1" ht="15" customHeight="1">
      <c r="A23" s="116" t="s">
        <v>62</v>
      </c>
      <c r="B23" s="117" t="s">
        <v>282</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283</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276</v>
      </c>
    </row>
    <row r="25" spans="1:36" s="42" customFormat="1" ht="15" customHeight="1">
      <c r="A25" s="116" t="s">
        <v>83</v>
      </c>
      <c r="B25" s="117" t="s">
        <v>284</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285</v>
      </c>
    </row>
    <row r="26" spans="1:44" s="42" customFormat="1" ht="15" customHeight="1">
      <c r="A26" s="116" t="s">
        <v>84</v>
      </c>
      <c r="B26" s="117" t="s">
        <v>286</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97" t="s">
        <v>353</v>
      </c>
      <c r="C28" s="698"/>
      <c r="D28" s="698"/>
      <c r="E28" s="698"/>
      <c r="F28" s="123"/>
      <c r="G28" s="123"/>
      <c r="H28" s="123"/>
      <c r="I28" s="123"/>
      <c r="J28" s="123"/>
      <c r="K28" s="692" t="s">
        <v>354</v>
      </c>
      <c r="L28" s="692"/>
      <c r="M28" s="692"/>
      <c r="N28" s="692"/>
      <c r="O28" s="692"/>
      <c r="P28" s="692"/>
      <c r="AG28" s="73" t="s">
        <v>288</v>
      </c>
      <c r="AI28" s="113">
        <f>82/88</f>
        <v>0.9318181818181818</v>
      </c>
    </row>
    <row r="29" spans="2:16" ht="16.5">
      <c r="B29" s="698"/>
      <c r="C29" s="698"/>
      <c r="D29" s="698"/>
      <c r="E29" s="698"/>
      <c r="F29" s="123"/>
      <c r="G29" s="123"/>
      <c r="H29" s="123"/>
      <c r="I29" s="123"/>
      <c r="J29" s="123"/>
      <c r="K29" s="692"/>
      <c r="L29" s="692"/>
      <c r="M29" s="692"/>
      <c r="N29" s="692"/>
      <c r="O29" s="692"/>
      <c r="P29" s="692"/>
    </row>
    <row r="30" spans="2:16" ht="21" customHeight="1">
      <c r="B30" s="698"/>
      <c r="C30" s="698"/>
      <c r="D30" s="698"/>
      <c r="E30" s="698"/>
      <c r="F30" s="123"/>
      <c r="G30" s="123"/>
      <c r="H30" s="123"/>
      <c r="I30" s="123"/>
      <c r="J30" s="123"/>
      <c r="K30" s="692"/>
      <c r="L30" s="692"/>
      <c r="M30" s="692"/>
      <c r="N30" s="692"/>
      <c r="O30" s="692"/>
      <c r="P30" s="692"/>
    </row>
    <row r="32" spans="2:16" ht="16.5" customHeight="1">
      <c r="B32" s="700" t="s">
        <v>291</v>
      </c>
      <c r="C32" s="700"/>
      <c r="D32" s="700"/>
      <c r="E32" s="124"/>
      <c r="F32" s="124"/>
      <c r="G32" s="124"/>
      <c r="H32" s="124"/>
      <c r="I32" s="124"/>
      <c r="J32" s="124"/>
      <c r="K32" s="699" t="s">
        <v>355</v>
      </c>
      <c r="L32" s="699"/>
      <c r="M32" s="699"/>
      <c r="N32" s="699"/>
      <c r="O32" s="699"/>
      <c r="P32" s="699"/>
    </row>
    <row r="33" ht="12.75" customHeight="1"/>
    <row r="34" spans="2:5" ht="15.75">
      <c r="B34" s="125"/>
      <c r="C34" s="125"/>
      <c r="D34" s="125"/>
      <c r="E34" s="125"/>
    </row>
    <row r="35" ht="15.75" hidden="1"/>
    <row r="36" spans="2:16" ht="15.75">
      <c r="B36" s="695" t="s">
        <v>247</v>
      </c>
      <c r="C36" s="695"/>
      <c r="D36" s="695"/>
      <c r="E36" s="695"/>
      <c r="F36" s="126"/>
      <c r="G36" s="126"/>
      <c r="H36" s="126"/>
      <c r="I36" s="126"/>
      <c r="K36" s="696" t="s">
        <v>248</v>
      </c>
      <c r="L36" s="696"/>
      <c r="M36" s="696"/>
      <c r="N36" s="696"/>
      <c r="O36" s="696"/>
      <c r="P36" s="696"/>
    </row>
    <row r="39" ht="15.75">
      <c r="A39" s="128" t="s">
        <v>41</v>
      </c>
    </row>
    <row r="40" spans="1:6" ht="15.75">
      <c r="A40" s="129"/>
      <c r="B40" s="130" t="s">
        <v>50</v>
      </c>
      <c r="C40" s="130"/>
      <c r="D40" s="130"/>
      <c r="E40" s="130"/>
      <c r="F40" s="130"/>
    </row>
    <row r="41" spans="1:14" ht="15.75" customHeight="1">
      <c r="A41" s="131" t="s">
        <v>25</v>
      </c>
      <c r="B41" s="694" t="s">
        <v>53</v>
      </c>
      <c r="C41" s="694"/>
      <c r="D41" s="694"/>
      <c r="E41" s="694"/>
      <c r="F41" s="694"/>
      <c r="G41" s="131"/>
      <c r="H41" s="131"/>
      <c r="I41" s="131"/>
      <c r="J41" s="131"/>
      <c r="K41" s="131"/>
      <c r="L41" s="131"/>
      <c r="M41" s="131"/>
      <c r="N41" s="131"/>
    </row>
    <row r="42" spans="1:14" ht="15" customHeight="1">
      <c r="A42" s="131"/>
      <c r="B42" s="693" t="s">
        <v>54</v>
      </c>
      <c r="C42" s="693"/>
      <c r="D42" s="693"/>
      <c r="E42" s="693"/>
      <c r="F42" s="693"/>
      <c r="G42" s="693"/>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50" t="s">
        <v>99</v>
      </c>
      <c r="B1" s="650"/>
      <c r="C1" s="650"/>
      <c r="D1" s="704" t="s">
        <v>356</v>
      </c>
      <c r="E1" s="704"/>
      <c r="F1" s="704"/>
      <c r="G1" s="704"/>
      <c r="H1" s="704"/>
      <c r="I1" s="704"/>
      <c r="J1" s="713" t="s">
        <v>357</v>
      </c>
      <c r="K1" s="714"/>
      <c r="L1" s="714"/>
    </row>
    <row r="2" spans="1:13" ht="15.75" customHeight="1">
      <c r="A2" s="715" t="s">
        <v>302</v>
      </c>
      <c r="B2" s="715"/>
      <c r="C2" s="715"/>
      <c r="D2" s="704"/>
      <c r="E2" s="704"/>
      <c r="F2" s="704"/>
      <c r="G2" s="704"/>
      <c r="H2" s="704"/>
      <c r="I2" s="704"/>
      <c r="J2" s="714" t="s">
        <v>303</v>
      </c>
      <c r="K2" s="714"/>
      <c r="L2" s="714"/>
      <c r="M2" s="133"/>
    </row>
    <row r="3" spans="1:13" ht="15.75" customHeight="1">
      <c r="A3" s="636" t="s">
        <v>254</v>
      </c>
      <c r="B3" s="636"/>
      <c r="C3" s="636"/>
      <c r="D3" s="704"/>
      <c r="E3" s="704"/>
      <c r="F3" s="704"/>
      <c r="G3" s="704"/>
      <c r="H3" s="704"/>
      <c r="I3" s="704"/>
      <c r="J3" s="713" t="s">
        <v>358</v>
      </c>
      <c r="K3" s="713"/>
      <c r="L3" s="713"/>
      <c r="M3" s="37"/>
    </row>
    <row r="4" spans="1:13" ht="15.75" customHeight="1">
      <c r="A4" s="711" t="s">
        <v>256</v>
      </c>
      <c r="B4" s="711"/>
      <c r="C4" s="711"/>
      <c r="D4" s="706"/>
      <c r="E4" s="706"/>
      <c r="F4" s="706"/>
      <c r="G4" s="706"/>
      <c r="H4" s="706"/>
      <c r="I4" s="706"/>
      <c r="J4" s="714" t="s">
        <v>304</v>
      </c>
      <c r="K4" s="714"/>
      <c r="L4" s="714"/>
      <c r="M4" s="133"/>
    </row>
    <row r="5" spans="1:13" ht="15.75">
      <c r="A5" s="134"/>
      <c r="B5" s="134"/>
      <c r="C5" s="34"/>
      <c r="D5" s="34"/>
      <c r="E5" s="34"/>
      <c r="F5" s="34"/>
      <c r="G5" s="34"/>
      <c r="H5" s="34"/>
      <c r="I5" s="34"/>
      <c r="J5" s="705" t="s">
        <v>8</v>
      </c>
      <c r="K5" s="705"/>
      <c r="L5" s="705"/>
      <c r="M5" s="133"/>
    </row>
    <row r="6" spans="1:14" ht="15.75">
      <c r="A6" s="718" t="s">
        <v>57</v>
      </c>
      <c r="B6" s="719"/>
      <c r="C6" s="663" t="s">
        <v>305</v>
      </c>
      <c r="D6" s="703" t="s">
        <v>306</v>
      </c>
      <c r="E6" s="703"/>
      <c r="F6" s="703"/>
      <c r="G6" s="703"/>
      <c r="H6" s="703"/>
      <c r="I6" s="703"/>
      <c r="J6" s="647" t="s">
        <v>97</v>
      </c>
      <c r="K6" s="647"/>
      <c r="L6" s="647"/>
      <c r="M6" s="701" t="s">
        <v>307</v>
      </c>
      <c r="N6" s="702" t="s">
        <v>308</v>
      </c>
    </row>
    <row r="7" spans="1:14" ht="15.75" customHeight="1">
      <c r="A7" s="720"/>
      <c r="B7" s="721"/>
      <c r="C7" s="663"/>
      <c r="D7" s="703" t="s">
        <v>7</v>
      </c>
      <c r="E7" s="703"/>
      <c r="F7" s="703"/>
      <c r="G7" s="703"/>
      <c r="H7" s="703"/>
      <c r="I7" s="703"/>
      <c r="J7" s="647"/>
      <c r="K7" s="647"/>
      <c r="L7" s="647"/>
      <c r="M7" s="701"/>
      <c r="N7" s="702"/>
    </row>
    <row r="8" spans="1:14" s="73" customFormat="1" ht="31.5" customHeight="1">
      <c r="A8" s="720"/>
      <c r="B8" s="721"/>
      <c r="C8" s="663"/>
      <c r="D8" s="647" t="s">
        <v>95</v>
      </c>
      <c r="E8" s="647" t="s">
        <v>96</v>
      </c>
      <c r="F8" s="647"/>
      <c r="G8" s="647"/>
      <c r="H8" s="647"/>
      <c r="I8" s="647"/>
      <c r="J8" s="647"/>
      <c r="K8" s="647"/>
      <c r="L8" s="647"/>
      <c r="M8" s="701"/>
      <c r="N8" s="702"/>
    </row>
    <row r="9" spans="1:14" s="73" customFormat="1" ht="15.75" customHeight="1">
      <c r="A9" s="720"/>
      <c r="B9" s="721"/>
      <c r="C9" s="663"/>
      <c r="D9" s="647"/>
      <c r="E9" s="647" t="s">
        <v>98</v>
      </c>
      <c r="F9" s="647" t="s">
        <v>7</v>
      </c>
      <c r="G9" s="647"/>
      <c r="H9" s="647"/>
      <c r="I9" s="647"/>
      <c r="J9" s="647" t="s">
        <v>7</v>
      </c>
      <c r="K9" s="647"/>
      <c r="L9" s="647"/>
      <c r="M9" s="701"/>
      <c r="N9" s="702"/>
    </row>
    <row r="10" spans="1:14" s="73" customFormat="1" ht="86.25" customHeight="1">
      <c r="A10" s="722"/>
      <c r="B10" s="723"/>
      <c r="C10" s="663"/>
      <c r="D10" s="647"/>
      <c r="E10" s="647"/>
      <c r="F10" s="104" t="s">
        <v>22</v>
      </c>
      <c r="G10" s="104" t="s">
        <v>24</v>
      </c>
      <c r="H10" s="104" t="s">
        <v>16</v>
      </c>
      <c r="I10" s="104" t="s">
        <v>23</v>
      </c>
      <c r="J10" s="104" t="s">
        <v>15</v>
      </c>
      <c r="K10" s="104" t="s">
        <v>20</v>
      </c>
      <c r="L10" s="104" t="s">
        <v>21</v>
      </c>
      <c r="M10" s="701"/>
      <c r="N10" s="702"/>
    </row>
    <row r="11" spans="1:32" ht="13.5" customHeight="1">
      <c r="A11" s="728" t="s">
        <v>5</v>
      </c>
      <c r="B11" s="729"/>
      <c r="C11" s="135">
        <v>1</v>
      </c>
      <c r="D11" s="135" t="s">
        <v>44</v>
      </c>
      <c r="E11" s="135" t="s">
        <v>49</v>
      </c>
      <c r="F11" s="135" t="s">
        <v>58</v>
      </c>
      <c r="G11" s="135" t="s">
        <v>59</v>
      </c>
      <c r="H11" s="135" t="s">
        <v>60</v>
      </c>
      <c r="I11" s="135" t="s">
        <v>61</v>
      </c>
      <c r="J11" s="135" t="s">
        <v>62</v>
      </c>
      <c r="K11" s="135" t="s">
        <v>63</v>
      </c>
      <c r="L11" s="135" t="s">
        <v>83</v>
      </c>
      <c r="M11" s="136"/>
      <c r="N11" s="137"/>
      <c r="AF11" s="33" t="s">
        <v>268</v>
      </c>
    </row>
    <row r="12" spans="1:14" ht="24" customHeight="1">
      <c r="A12" s="709" t="s">
        <v>299</v>
      </c>
      <c r="B12" s="71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07" t="s">
        <v>255</v>
      </c>
      <c r="B13" s="708"/>
      <c r="C13" s="139">
        <v>59</v>
      </c>
      <c r="D13" s="139">
        <v>43</v>
      </c>
      <c r="E13" s="139">
        <v>0</v>
      </c>
      <c r="F13" s="139">
        <v>5</v>
      </c>
      <c r="G13" s="139">
        <v>2</v>
      </c>
      <c r="H13" s="139">
        <v>7</v>
      </c>
      <c r="I13" s="139">
        <v>2</v>
      </c>
      <c r="J13" s="139">
        <v>10</v>
      </c>
      <c r="K13" s="139">
        <v>44</v>
      </c>
      <c r="L13" s="139">
        <v>5</v>
      </c>
      <c r="M13" s="136"/>
      <c r="N13" s="137"/>
    </row>
    <row r="14" spans="1:37" s="52" customFormat="1" ht="16.5" customHeight="1">
      <c r="A14" s="726" t="s">
        <v>30</v>
      </c>
      <c r="B14" s="72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269</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271</v>
      </c>
    </row>
    <row r="18" spans="1:14" s="148" customFormat="1" ht="16.5" customHeight="1">
      <c r="A18" s="147" t="s">
        <v>44</v>
      </c>
      <c r="B18" s="68" t="s">
        <v>301</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272</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273</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274</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276</v>
      </c>
      <c r="AK21" s="148" t="s">
        <v>277</v>
      </c>
      <c r="AL21" s="148" t="s">
        <v>278</v>
      </c>
      <c r="AM21" s="63" t="s">
        <v>279</v>
      </c>
    </row>
    <row r="22" spans="1:39" s="148" customFormat="1" ht="16.5" customHeight="1">
      <c r="A22" s="147" t="s">
        <v>60</v>
      </c>
      <c r="B22" s="68" t="s">
        <v>275</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281</v>
      </c>
    </row>
    <row r="23" spans="1:14" s="148" customFormat="1" ht="16.5" customHeight="1">
      <c r="A23" s="147" t="s">
        <v>61</v>
      </c>
      <c r="B23" s="68" t="s">
        <v>280</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282</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276</v>
      </c>
    </row>
    <row r="25" spans="1:36" s="148" customFormat="1" ht="16.5" customHeight="1">
      <c r="A25" s="147" t="s">
        <v>63</v>
      </c>
      <c r="B25" s="68" t="s">
        <v>283</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285</v>
      </c>
    </row>
    <row r="26" spans="1:44" s="70" customFormat="1" ht="16.5" customHeight="1">
      <c r="A26" s="151" t="s">
        <v>83</v>
      </c>
      <c r="B26" s="68" t="s">
        <v>284</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286</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288</v>
      </c>
      <c r="AI28" s="157">
        <f>82/88</f>
        <v>0.9318181818181818</v>
      </c>
    </row>
    <row r="29" spans="1:13" ht="16.5" customHeight="1">
      <c r="A29" s="641" t="s">
        <v>359</v>
      </c>
      <c r="B29" s="730"/>
      <c r="C29" s="730"/>
      <c r="D29" s="730"/>
      <c r="E29" s="158"/>
      <c r="F29" s="158"/>
      <c r="G29" s="158"/>
      <c r="H29" s="716" t="s">
        <v>309</v>
      </c>
      <c r="I29" s="716"/>
      <c r="J29" s="716"/>
      <c r="K29" s="716"/>
      <c r="L29" s="716"/>
      <c r="M29" s="159"/>
    </row>
    <row r="30" spans="1:12" ht="18.75">
      <c r="A30" s="730"/>
      <c r="B30" s="730"/>
      <c r="C30" s="730"/>
      <c r="D30" s="730"/>
      <c r="E30" s="158"/>
      <c r="F30" s="158"/>
      <c r="G30" s="158"/>
      <c r="H30" s="717" t="s">
        <v>310</v>
      </c>
      <c r="I30" s="717"/>
      <c r="J30" s="717"/>
      <c r="K30" s="717"/>
      <c r="L30" s="717"/>
    </row>
    <row r="31" spans="1:12" s="32" customFormat="1" ht="16.5" customHeight="1">
      <c r="A31" s="638"/>
      <c r="B31" s="638"/>
      <c r="C31" s="638"/>
      <c r="D31" s="638"/>
      <c r="E31" s="160"/>
      <c r="F31" s="160"/>
      <c r="G31" s="160"/>
      <c r="H31" s="639"/>
      <c r="I31" s="639"/>
      <c r="J31" s="639"/>
      <c r="K31" s="639"/>
      <c r="L31" s="639"/>
    </row>
    <row r="32" spans="1:12" ht="18.75">
      <c r="A32" s="89"/>
      <c r="B32" s="638" t="s">
        <v>291</v>
      </c>
      <c r="C32" s="638"/>
      <c r="D32" s="638"/>
      <c r="E32" s="160"/>
      <c r="F32" s="160"/>
      <c r="G32" s="160"/>
      <c r="H32" s="160"/>
      <c r="I32" s="712" t="s">
        <v>291</v>
      </c>
      <c r="J32" s="712"/>
      <c r="K32" s="712"/>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51" t="s">
        <v>247</v>
      </c>
      <c r="B37" s="651"/>
      <c r="C37" s="651"/>
      <c r="D37" s="651"/>
      <c r="E37" s="91"/>
      <c r="F37" s="91"/>
      <c r="G37" s="91"/>
      <c r="H37" s="652" t="s">
        <v>247</v>
      </c>
      <c r="I37" s="652"/>
      <c r="J37" s="652"/>
      <c r="K37" s="652"/>
      <c r="L37" s="65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25" t="s">
        <v>50</v>
      </c>
      <c r="C40" s="725"/>
      <c r="D40" s="725"/>
      <c r="E40" s="725"/>
      <c r="F40" s="725"/>
      <c r="G40" s="725"/>
      <c r="H40" s="725"/>
      <c r="I40" s="725"/>
      <c r="J40" s="725"/>
      <c r="K40" s="725"/>
      <c r="L40" s="725"/>
    </row>
    <row r="41" spans="1:12" ht="16.5" customHeight="1">
      <c r="A41" s="165"/>
      <c r="B41" s="724" t="s">
        <v>52</v>
      </c>
      <c r="C41" s="724"/>
      <c r="D41" s="724"/>
      <c r="E41" s="724"/>
      <c r="F41" s="724"/>
      <c r="G41" s="724"/>
      <c r="H41" s="724"/>
      <c r="I41" s="724"/>
      <c r="J41" s="724"/>
      <c r="K41" s="724"/>
      <c r="L41" s="724"/>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47" t="s">
        <v>136</v>
      </c>
      <c r="B1" s="747"/>
      <c r="C1" s="747"/>
      <c r="D1" s="742" t="s">
        <v>313</v>
      </c>
      <c r="E1" s="743"/>
      <c r="F1" s="743"/>
      <c r="G1" s="743"/>
      <c r="H1" s="743"/>
      <c r="I1" s="743"/>
      <c r="J1" s="743"/>
      <c r="K1" s="743"/>
      <c r="L1" s="743"/>
      <c r="M1" s="743"/>
      <c r="N1" s="743"/>
      <c r="O1" s="212"/>
      <c r="P1" s="169" t="s">
        <v>363</v>
      </c>
      <c r="Q1" s="168"/>
      <c r="R1" s="168"/>
      <c r="S1" s="168"/>
      <c r="T1" s="168"/>
      <c r="U1" s="212"/>
    </row>
    <row r="2" spans="1:21" ht="16.5" customHeight="1">
      <c r="A2" s="744" t="s">
        <v>314</v>
      </c>
      <c r="B2" s="744"/>
      <c r="C2" s="744"/>
      <c r="D2" s="743"/>
      <c r="E2" s="743"/>
      <c r="F2" s="743"/>
      <c r="G2" s="743"/>
      <c r="H2" s="743"/>
      <c r="I2" s="743"/>
      <c r="J2" s="743"/>
      <c r="K2" s="743"/>
      <c r="L2" s="743"/>
      <c r="M2" s="743"/>
      <c r="N2" s="743"/>
      <c r="O2" s="213"/>
      <c r="P2" s="735" t="s">
        <v>315</v>
      </c>
      <c r="Q2" s="735"/>
      <c r="R2" s="735"/>
      <c r="S2" s="735"/>
      <c r="T2" s="735"/>
      <c r="U2" s="213"/>
    </row>
    <row r="3" spans="1:21" ht="16.5" customHeight="1">
      <c r="A3" s="763" t="s">
        <v>316</v>
      </c>
      <c r="B3" s="763"/>
      <c r="C3" s="763"/>
      <c r="D3" s="748" t="s">
        <v>317</v>
      </c>
      <c r="E3" s="748"/>
      <c r="F3" s="748"/>
      <c r="G3" s="748"/>
      <c r="H3" s="748"/>
      <c r="I3" s="748"/>
      <c r="J3" s="748"/>
      <c r="K3" s="748"/>
      <c r="L3" s="748"/>
      <c r="M3" s="748"/>
      <c r="N3" s="748"/>
      <c r="O3" s="213"/>
      <c r="P3" s="173" t="s">
        <v>362</v>
      </c>
      <c r="Q3" s="213"/>
      <c r="R3" s="213"/>
      <c r="S3" s="213"/>
      <c r="T3" s="213"/>
      <c r="U3" s="213"/>
    </row>
    <row r="4" spans="1:21" ht="16.5" customHeight="1">
      <c r="A4" s="749" t="s">
        <v>256</v>
      </c>
      <c r="B4" s="749"/>
      <c r="C4" s="749"/>
      <c r="D4" s="770"/>
      <c r="E4" s="770"/>
      <c r="F4" s="770"/>
      <c r="G4" s="770"/>
      <c r="H4" s="770"/>
      <c r="I4" s="770"/>
      <c r="J4" s="770"/>
      <c r="K4" s="770"/>
      <c r="L4" s="770"/>
      <c r="M4" s="770"/>
      <c r="N4" s="770"/>
      <c r="O4" s="213"/>
      <c r="P4" s="172" t="s">
        <v>295</v>
      </c>
      <c r="Q4" s="213"/>
      <c r="R4" s="213"/>
      <c r="S4" s="213"/>
      <c r="T4" s="213"/>
      <c r="U4" s="213"/>
    </row>
    <row r="5" spans="12:21" ht="16.5" customHeight="1">
      <c r="L5" s="214"/>
      <c r="M5" s="214"/>
      <c r="N5" s="214"/>
      <c r="O5" s="176"/>
      <c r="P5" s="175" t="s">
        <v>318</v>
      </c>
      <c r="Q5" s="176"/>
      <c r="R5" s="176"/>
      <c r="S5" s="176"/>
      <c r="T5" s="176"/>
      <c r="U5" s="172"/>
    </row>
    <row r="6" spans="1:21" s="217" customFormat="1" ht="15.75" customHeight="1">
      <c r="A6" s="736" t="s">
        <v>57</v>
      </c>
      <c r="B6" s="737"/>
      <c r="C6" s="731" t="s">
        <v>137</v>
      </c>
      <c r="D6" s="745" t="s">
        <v>138</v>
      </c>
      <c r="E6" s="746"/>
      <c r="F6" s="746"/>
      <c r="G6" s="746"/>
      <c r="H6" s="746"/>
      <c r="I6" s="746"/>
      <c r="J6" s="746"/>
      <c r="K6" s="746"/>
      <c r="L6" s="746"/>
      <c r="M6" s="746"/>
      <c r="N6" s="746"/>
      <c r="O6" s="746"/>
      <c r="P6" s="746"/>
      <c r="Q6" s="746"/>
      <c r="R6" s="746"/>
      <c r="S6" s="746"/>
      <c r="T6" s="731" t="s">
        <v>139</v>
      </c>
      <c r="U6" s="216"/>
    </row>
    <row r="7" spans="1:20" s="218" customFormat="1" ht="12.75" customHeight="1">
      <c r="A7" s="738"/>
      <c r="B7" s="739"/>
      <c r="C7" s="731"/>
      <c r="D7" s="767" t="s">
        <v>134</v>
      </c>
      <c r="E7" s="746" t="s">
        <v>7</v>
      </c>
      <c r="F7" s="746"/>
      <c r="G7" s="746"/>
      <c r="H7" s="746"/>
      <c r="I7" s="746"/>
      <c r="J7" s="746"/>
      <c r="K7" s="746"/>
      <c r="L7" s="746"/>
      <c r="M7" s="746"/>
      <c r="N7" s="746"/>
      <c r="O7" s="746"/>
      <c r="P7" s="746"/>
      <c r="Q7" s="746"/>
      <c r="R7" s="746"/>
      <c r="S7" s="746"/>
      <c r="T7" s="731"/>
    </row>
    <row r="8" spans="1:21" s="218" customFormat="1" ht="43.5" customHeight="1">
      <c r="A8" s="738"/>
      <c r="B8" s="739"/>
      <c r="C8" s="731"/>
      <c r="D8" s="768"/>
      <c r="E8" s="734" t="s">
        <v>140</v>
      </c>
      <c r="F8" s="731"/>
      <c r="G8" s="731"/>
      <c r="H8" s="731" t="s">
        <v>141</v>
      </c>
      <c r="I8" s="731"/>
      <c r="J8" s="731"/>
      <c r="K8" s="731" t="s">
        <v>142</v>
      </c>
      <c r="L8" s="731"/>
      <c r="M8" s="731" t="s">
        <v>143</v>
      </c>
      <c r="N8" s="731"/>
      <c r="O8" s="731"/>
      <c r="P8" s="731" t="s">
        <v>144</v>
      </c>
      <c r="Q8" s="731" t="s">
        <v>145</v>
      </c>
      <c r="R8" s="731" t="s">
        <v>146</v>
      </c>
      <c r="S8" s="750" t="s">
        <v>147</v>
      </c>
      <c r="T8" s="731"/>
      <c r="U8" s="760" t="s">
        <v>319</v>
      </c>
    </row>
    <row r="9" spans="1:21" s="218" customFormat="1" ht="44.25" customHeight="1">
      <c r="A9" s="740"/>
      <c r="B9" s="741"/>
      <c r="C9" s="731"/>
      <c r="D9" s="769"/>
      <c r="E9" s="219" t="s">
        <v>148</v>
      </c>
      <c r="F9" s="215" t="s">
        <v>149</v>
      </c>
      <c r="G9" s="215" t="s">
        <v>320</v>
      </c>
      <c r="H9" s="215" t="s">
        <v>150</v>
      </c>
      <c r="I9" s="215" t="s">
        <v>151</v>
      </c>
      <c r="J9" s="215" t="s">
        <v>152</v>
      </c>
      <c r="K9" s="215" t="s">
        <v>149</v>
      </c>
      <c r="L9" s="215" t="s">
        <v>153</v>
      </c>
      <c r="M9" s="215" t="s">
        <v>154</v>
      </c>
      <c r="N9" s="215" t="s">
        <v>155</v>
      </c>
      <c r="O9" s="215" t="s">
        <v>321</v>
      </c>
      <c r="P9" s="731"/>
      <c r="Q9" s="731"/>
      <c r="R9" s="731"/>
      <c r="S9" s="750"/>
      <c r="T9" s="731"/>
      <c r="U9" s="761"/>
    </row>
    <row r="10" spans="1:21" s="222" customFormat="1" ht="15.75" customHeight="1">
      <c r="A10" s="764" t="s">
        <v>6</v>
      </c>
      <c r="B10" s="76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61"/>
    </row>
    <row r="11" spans="1:21" s="222" customFormat="1" ht="15.75" customHeight="1">
      <c r="A11" s="732" t="s">
        <v>299</v>
      </c>
      <c r="B11" s="73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62"/>
    </row>
    <row r="12" spans="1:21" s="222" customFormat="1" ht="15.75" customHeight="1">
      <c r="A12" s="751" t="s">
        <v>300</v>
      </c>
      <c r="B12" s="75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57" t="s">
        <v>30</v>
      </c>
      <c r="B13" s="75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269</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301</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272</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273</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274</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275</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280</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282</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283</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284</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286</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66" t="s">
        <v>287</v>
      </c>
      <c r="C28" s="766"/>
      <c r="D28" s="766"/>
      <c r="E28" s="766"/>
      <c r="F28" s="181"/>
      <c r="G28" s="181"/>
      <c r="H28" s="181"/>
      <c r="I28" s="181"/>
      <c r="J28" s="181"/>
      <c r="K28" s="181" t="s">
        <v>156</v>
      </c>
      <c r="L28" s="182"/>
      <c r="M28" s="771" t="s">
        <v>322</v>
      </c>
      <c r="N28" s="771"/>
      <c r="O28" s="771"/>
      <c r="P28" s="771"/>
      <c r="Q28" s="771"/>
      <c r="R28" s="771"/>
      <c r="S28" s="771"/>
      <c r="T28" s="771"/>
    </row>
    <row r="29" spans="1:20" s="233" customFormat="1" ht="18.75" customHeight="1">
      <c r="A29" s="232"/>
      <c r="B29" s="756" t="s">
        <v>157</v>
      </c>
      <c r="C29" s="756"/>
      <c r="D29" s="756"/>
      <c r="E29" s="234"/>
      <c r="F29" s="183"/>
      <c r="G29" s="183"/>
      <c r="H29" s="183"/>
      <c r="I29" s="183"/>
      <c r="J29" s="183"/>
      <c r="K29" s="183"/>
      <c r="L29" s="182"/>
      <c r="M29" s="759" t="s">
        <v>311</v>
      </c>
      <c r="N29" s="759"/>
      <c r="O29" s="759"/>
      <c r="P29" s="759"/>
      <c r="Q29" s="759"/>
      <c r="R29" s="759"/>
      <c r="S29" s="759"/>
      <c r="T29" s="759"/>
    </row>
    <row r="30" spans="1:20" s="233" customFormat="1" ht="18.75">
      <c r="A30" s="184"/>
      <c r="B30" s="753"/>
      <c r="C30" s="753"/>
      <c r="D30" s="753"/>
      <c r="E30" s="186"/>
      <c r="F30" s="186"/>
      <c r="G30" s="186"/>
      <c r="H30" s="186"/>
      <c r="I30" s="186"/>
      <c r="J30" s="186"/>
      <c r="K30" s="186"/>
      <c r="L30" s="186"/>
      <c r="M30" s="754"/>
      <c r="N30" s="754"/>
      <c r="O30" s="754"/>
      <c r="P30" s="754"/>
      <c r="Q30" s="754"/>
      <c r="R30" s="754"/>
      <c r="S30" s="754"/>
      <c r="T30" s="75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55" t="s">
        <v>291</v>
      </c>
      <c r="C36" s="755"/>
      <c r="D36" s="755"/>
      <c r="E36" s="236"/>
      <c r="F36" s="236"/>
      <c r="G36" s="236"/>
      <c r="H36" s="236"/>
      <c r="I36" s="236"/>
      <c r="J36" s="236"/>
      <c r="K36" s="236"/>
      <c r="L36" s="236"/>
      <c r="M36" s="236"/>
      <c r="N36" s="755" t="s">
        <v>291</v>
      </c>
      <c r="O36" s="755"/>
      <c r="P36" s="755"/>
      <c r="Q36" s="755"/>
      <c r="R36" s="755"/>
      <c r="S36" s="75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51" t="s">
        <v>247</v>
      </c>
      <c r="C38" s="651"/>
      <c r="D38" s="651"/>
      <c r="E38" s="210"/>
      <c r="F38" s="210"/>
      <c r="G38" s="210"/>
      <c r="H38" s="210"/>
      <c r="I38" s="182"/>
      <c r="J38" s="182"/>
      <c r="K38" s="182"/>
      <c r="L38" s="182"/>
      <c r="M38" s="652" t="s">
        <v>248</v>
      </c>
      <c r="N38" s="652"/>
      <c r="O38" s="652"/>
      <c r="P38" s="652"/>
      <c r="Q38" s="652"/>
      <c r="R38" s="652"/>
      <c r="S38" s="652"/>
      <c r="T38" s="65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89" t="s">
        <v>162</v>
      </c>
      <c r="B1" s="789"/>
      <c r="C1" s="789"/>
      <c r="D1" s="238"/>
      <c r="E1" s="778" t="s">
        <v>163</v>
      </c>
      <c r="F1" s="778"/>
      <c r="G1" s="778"/>
      <c r="H1" s="778"/>
      <c r="I1" s="778"/>
      <c r="J1" s="778"/>
      <c r="K1" s="778"/>
      <c r="L1" s="778"/>
      <c r="M1" s="778"/>
      <c r="N1" s="778"/>
      <c r="O1" s="191"/>
      <c r="P1" s="794" t="s">
        <v>361</v>
      </c>
      <c r="Q1" s="794"/>
      <c r="R1" s="794"/>
      <c r="S1" s="794"/>
      <c r="T1" s="794"/>
    </row>
    <row r="2" spans="1:20" ht="15.75" customHeight="1">
      <c r="A2" s="790" t="s">
        <v>323</v>
      </c>
      <c r="B2" s="790"/>
      <c r="C2" s="790"/>
      <c r="D2" s="790"/>
      <c r="E2" s="792" t="s">
        <v>164</v>
      </c>
      <c r="F2" s="792"/>
      <c r="G2" s="792"/>
      <c r="H2" s="792"/>
      <c r="I2" s="792"/>
      <c r="J2" s="792"/>
      <c r="K2" s="792"/>
      <c r="L2" s="792"/>
      <c r="M2" s="792"/>
      <c r="N2" s="792"/>
      <c r="O2" s="194"/>
      <c r="P2" s="776" t="s">
        <v>303</v>
      </c>
      <c r="Q2" s="776"/>
      <c r="R2" s="776"/>
      <c r="S2" s="776"/>
      <c r="T2" s="776"/>
    </row>
    <row r="3" spans="1:20" ht="17.25">
      <c r="A3" s="790" t="s">
        <v>254</v>
      </c>
      <c r="B3" s="790"/>
      <c r="C3" s="790"/>
      <c r="D3" s="239"/>
      <c r="E3" s="779" t="s">
        <v>255</v>
      </c>
      <c r="F3" s="779"/>
      <c r="G3" s="779"/>
      <c r="H3" s="779"/>
      <c r="I3" s="779"/>
      <c r="J3" s="779"/>
      <c r="K3" s="779"/>
      <c r="L3" s="779"/>
      <c r="M3" s="779"/>
      <c r="N3" s="779"/>
      <c r="O3" s="194"/>
      <c r="P3" s="777" t="s">
        <v>362</v>
      </c>
      <c r="Q3" s="777"/>
      <c r="R3" s="777"/>
      <c r="S3" s="777"/>
      <c r="T3" s="777"/>
    </row>
    <row r="4" spans="1:20" ht="18.75" customHeight="1">
      <c r="A4" s="791" t="s">
        <v>256</v>
      </c>
      <c r="B4" s="791"/>
      <c r="C4" s="791"/>
      <c r="D4" s="793"/>
      <c r="E4" s="793"/>
      <c r="F4" s="793"/>
      <c r="G4" s="793"/>
      <c r="H4" s="793"/>
      <c r="I4" s="793"/>
      <c r="J4" s="793"/>
      <c r="K4" s="793"/>
      <c r="L4" s="793"/>
      <c r="M4" s="793"/>
      <c r="N4" s="793"/>
      <c r="O4" s="195"/>
      <c r="P4" s="776" t="s">
        <v>295</v>
      </c>
      <c r="Q4" s="777"/>
      <c r="R4" s="777"/>
      <c r="S4" s="777"/>
      <c r="T4" s="777"/>
    </row>
    <row r="5" spans="1:23" ht="15">
      <c r="A5" s="208"/>
      <c r="B5" s="208"/>
      <c r="C5" s="240"/>
      <c r="D5" s="240"/>
      <c r="E5" s="208"/>
      <c r="F5" s="208"/>
      <c r="G5" s="208"/>
      <c r="H5" s="208"/>
      <c r="I5" s="208"/>
      <c r="J5" s="208"/>
      <c r="K5" s="208"/>
      <c r="L5" s="208"/>
      <c r="P5" s="795" t="s">
        <v>318</v>
      </c>
      <c r="Q5" s="795"/>
      <c r="R5" s="795"/>
      <c r="S5" s="795"/>
      <c r="T5" s="795"/>
      <c r="U5" s="241"/>
      <c r="V5" s="241"/>
      <c r="W5" s="241"/>
    </row>
    <row r="6" spans="1:23" ht="29.25" customHeight="1">
      <c r="A6" s="736" t="s">
        <v>57</v>
      </c>
      <c r="B6" s="812"/>
      <c r="C6" s="807" t="s">
        <v>2</v>
      </c>
      <c r="D6" s="796" t="s">
        <v>165</v>
      </c>
      <c r="E6" s="787"/>
      <c r="F6" s="787"/>
      <c r="G6" s="787"/>
      <c r="H6" s="787"/>
      <c r="I6" s="787"/>
      <c r="J6" s="788"/>
      <c r="K6" s="780" t="s">
        <v>166</v>
      </c>
      <c r="L6" s="781"/>
      <c r="M6" s="781"/>
      <c r="N6" s="781"/>
      <c r="O6" s="781"/>
      <c r="P6" s="781"/>
      <c r="Q6" s="781"/>
      <c r="R6" s="781"/>
      <c r="S6" s="781"/>
      <c r="T6" s="782"/>
      <c r="U6" s="242"/>
      <c r="V6" s="243"/>
      <c r="W6" s="243"/>
    </row>
    <row r="7" spans="1:20" ht="19.5" customHeight="1">
      <c r="A7" s="738"/>
      <c r="B7" s="813"/>
      <c r="C7" s="808"/>
      <c r="D7" s="787" t="s">
        <v>7</v>
      </c>
      <c r="E7" s="787"/>
      <c r="F7" s="787"/>
      <c r="G7" s="787"/>
      <c r="H7" s="787"/>
      <c r="I7" s="787"/>
      <c r="J7" s="788"/>
      <c r="K7" s="783"/>
      <c r="L7" s="784"/>
      <c r="M7" s="784"/>
      <c r="N7" s="784"/>
      <c r="O7" s="784"/>
      <c r="P7" s="784"/>
      <c r="Q7" s="784"/>
      <c r="R7" s="784"/>
      <c r="S7" s="784"/>
      <c r="T7" s="785"/>
    </row>
    <row r="8" spans="1:20" ht="33" customHeight="1">
      <c r="A8" s="738"/>
      <c r="B8" s="813"/>
      <c r="C8" s="808"/>
      <c r="D8" s="786" t="s">
        <v>167</v>
      </c>
      <c r="E8" s="773"/>
      <c r="F8" s="772" t="s">
        <v>168</v>
      </c>
      <c r="G8" s="773"/>
      <c r="H8" s="772" t="s">
        <v>169</v>
      </c>
      <c r="I8" s="773"/>
      <c r="J8" s="772" t="s">
        <v>170</v>
      </c>
      <c r="K8" s="775" t="s">
        <v>171</v>
      </c>
      <c r="L8" s="775"/>
      <c r="M8" s="775"/>
      <c r="N8" s="775" t="s">
        <v>172</v>
      </c>
      <c r="O8" s="775"/>
      <c r="P8" s="775"/>
      <c r="Q8" s="772" t="s">
        <v>173</v>
      </c>
      <c r="R8" s="774" t="s">
        <v>174</v>
      </c>
      <c r="S8" s="774" t="s">
        <v>175</v>
      </c>
      <c r="T8" s="772" t="s">
        <v>176</v>
      </c>
    </row>
    <row r="9" spans="1:20" ht="18.75" customHeight="1">
      <c r="A9" s="738"/>
      <c r="B9" s="813"/>
      <c r="C9" s="808"/>
      <c r="D9" s="786" t="s">
        <v>177</v>
      </c>
      <c r="E9" s="772" t="s">
        <v>178</v>
      </c>
      <c r="F9" s="772" t="s">
        <v>177</v>
      </c>
      <c r="G9" s="772" t="s">
        <v>178</v>
      </c>
      <c r="H9" s="772" t="s">
        <v>177</v>
      </c>
      <c r="I9" s="772" t="s">
        <v>179</v>
      </c>
      <c r="J9" s="772"/>
      <c r="K9" s="775"/>
      <c r="L9" s="775"/>
      <c r="M9" s="775"/>
      <c r="N9" s="775"/>
      <c r="O9" s="775"/>
      <c r="P9" s="775"/>
      <c r="Q9" s="772"/>
      <c r="R9" s="774"/>
      <c r="S9" s="774"/>
      <c r="T9" s="772"/>
    </row>
    <row r="10" spans="1:20" ht="23.25" customHeight="1">
      <c r="A10" s="740"/>
      <c r="B10" s="814"/>
      <c r="C10" s="809"/>
      <c r="D10" s="786"/>
      <c r="E10" s="772"/>
      <c r="F10" s="772"/>
      <c r="G10" s="772"/>
      <c r="H10" s="772"/>
      <c r="I10" s="772"/>
      <c r="J10" s="772"/>
      <c r="K10" s="244" t="s">
        <v>180</v>
      </c>
      <c r="L10" s="244" t="s">
        <v>155</v>
      </c>
      <c r="M10" s="244" t="s">
        <v>181</v>
      </c>
      <c r="N10" s="244" t="s">
        <v>180</v>
      </c>
      <c r="O10" s="244" t="s">
        <v>182</v>
      </c>
      <c r="P10" s="244" t="s">
        <v>183</v>
      </c>
      <c r="Q10" s="772"/>
      <c r="R10" s="774"/>
      <c r="S10" s="774"/>
      <c r="T10" s="772"/>
    </row>
    <row r="11" spans="1:32" s="201" customFormat="1" ht="17.25" customHeight="1">
      <c r="A11" s="810" t="s">
        <v>6</v>
      </c>
      <c r="B11" s="811"/>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00" t="s">
        <v>324</v>
      </c>
      <c r="B12" s="801"/>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03" t="s">
        <v>300</v>
      </c>
      <c r="B13" s="80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806" t="s">
        <v>184</v>
      </c>
      <c r="B14" s="786"/>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269</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301</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272</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273</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274</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275</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280</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282</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283</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284</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286</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288</v>
      </c>
      <c r="AI28" s="190">
        <f>82/88</f>
        <v>0.9318181818181818</v>
      </c>
    </row>
    <row r="29" spans="1:20" ht="15.75" customHeight="1">
      <c r="A29" s="202"/>
      <c r="B29" s="798" t="s">
        <v>312</v>
      </c>
      <c r="C29" s="798"/>
      <c r="D29" s="798"/>
      <c r="E29" s="798"/>
      <c r="F29" s="258"/>
      <c r="G29" s="258"/>
      <c r="H29" s="258"/>
      <c r="I29" s="258"/>
      <c r="J29" s="258"/>
      <c r="K29" s="258"/>
      <c r="L29" s="206"/>
      <c r="M29" s="797" t="s">
        <v>325</v>
      </c>
      <c r="N29" s="797"/>
      <c r="O29" s="797"/>
      <c r="P29" s="797"/>
      <c r="Q29" s="797"/>
      <c r="R29" s="797"/>
      <c r="S29" s="797"/>
      <c r="T29" s="797"/>
    </row>
    <row r="30" spans="1:20" ht="18.75" customHeight="1">
      <c r="A30" s="202"/>
      <c r="B30" s="799" t="s">
        <v>157</v>
      </c>
      <c r="C30" s="799"/>
      <c r="D30" s="799"/>
      <c r="E30" s="799"/>
      <c r="F30" s="205"/>
      <c r="G30" s="205"/>
      <c r="H30" s="205"/>
      <c r="I30" s="205"/>
      <c r="J30" s="205"/>
      <c r="K30" s="205"/>
      <c r="L30" s="206"/>
      <c r="M30" s="802" t="s">
        <v>158</v>
      </c>
      <c r="N30" s="802"/>
      <c r="O30" s="802"/>
      <c r="P30" s="802"/>
      <c r="Q30" s="802"/>
      <c r="R30" s="802"/>
      <c r="S30" s="802"/>
      <c r="T30" s="802"/>
    </row>
    <row r="31" spans="1:20" ht="18.75">
      <c r="A31" s="208"/>
      <c r="B31" s="753"/>
      <c r="C31" s="753"/>
      <c r="D31" s="753"/>
      <c r="E31" s="753"/>
      <c r="F31" s="209"/>
      <c r="G31" s="209"/>
      <c r="H31" s="209"/>
      <c r="I31" s="209"/>
      <c r="J31" s="209"/>
      <c r="K31" s="209"/>
      <c r="L31" s="209"/>
      <c r="M31" s="754"/>
      <c r="N31" s="754"/>
      <c r="O31" s="754"/>
      <c r="P31" s="754"/>
      <c r="Q31" s="754"/>
      <c r="R31" s="754"/>
      <c r="S31" s="754"/>
      <c r="T31" s="75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05" t="s">
        <v>291</v>
      </c>
      <c r="C33" s="805"/>
      <c r="D33" s="805"/>
      <c r="E33" s="805"/>
      <c r="F33" s="805"/>
      <c r="G33" s="259"/>
      <c r="H33" s="259"/>
      <c r="I33" s="259"/>
      <c r="J33" s="259"/>
      <c r="K33" s="259"/>
      <c r="L33" s="259"/>
      <c r="M33" s="259"/>
      <c r="N33" s="805" t="s">
        <v>291</v>
      </c>
      <c r="O33" s="805"/>
      <c r="P33" s="805"/>
      <c r="Q33" s="805"/>
      <c r="R33" s="805"/>
      <c r="S33" s="80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51" t="s">
        <v>247</v>
      </c>
      <c r="C35" s="651"/>
      <c r="D35" s="651"/>
      <c r="E35" s="651"/>
      <c r="F35" s="210"/>
      <c r="G35" s="210"/>
      <c r="H35" s="210"/>
      <c r="I35" s="182"/>
      <c r="J35" s="182"/>
      <c r="K35" s="182"/>
      <c r="L35" s="182"/>
      <c r="M35" s="652" t="s">
        <v>248</v>
      </c>
      <c r="N35" s="652"/>
      <c r="O35" s="652"/>
      <c r="P35" s="652"/>
      <c r="Q35" s="652"/>
      <c r="R35" s="652"/>
      <c r="S35" s="652"/>
      <c r="T35" s="65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21" t="s">
        <v>187</v>
      </c>
      <c r="B1" s="821"/>
      <c r="C1" s="821"/>
      <c r="D1" s="824" t="s">
        <v>364</v>
      </c>
      <c r="E1" s="824"/>
      <c r="F1" s="824"/>
      <c r="G1" s="824"/>
      <c r="H1" s="824"/>
      <c r="I1" s="824"/>
      <c r="J1" s="825" t="s">
        <v>365</v>
      </c>
      <c r="K1" s="826"/>
      <c r="L1" s="826"/>
    </row>
    <row r="2" spans="1:12" ht="34.5" customHeight="1">
      <c r="A2" s="827" t="s">
        <v>326</v>
      </c>
      <c r="B2" s="827"/>
      <c r="C2" s="827"/>
      <c r="D2" s="824"/>
      <c r="E2" s="824"/>
      <c r="F2" s="824"/>
      <c r="G2" s="824"/>
      <c r="H2" s="824"/>
      <c r="I2" s="824"/>
      <c r="J2" s="828" t="s">
        <v>366</v>
      </c>
      <c r="K2" s="829"/>
      <c r="L2" s="829"/>
    </row>
    <row r="3" spans="1:12" ht="15" customHeight="1">
      <c r="A3" s="265" t="s">
        <v>256</v>
      </c>
      <c r="B3" s="174"/>
      <c r="C3" s="830"/>
      <c r="D3" s="830"/>
      <c r="E3" s="830"/>
      <c r="F3" s="830"/>
      <c r="G3" s="830"/>
      <c r="H3" s="830"/>
      <c r="I3" s="830"/>
      <c r="J3" s="822"/>
      <c r="K3" s="823"/>
      <c r="L3" s="823"/>
    </row>
    <row r="4" spans="1:12" ht="15.75" customHeight="1">
      <c r="A4" s="266"/>
      <c r="B4" s="266"/>
      <c r="C4" s="267"/>
      <c r="D4" s="267"/>
      <c r="E4" s="170"/>
      <c r="F4" s="170"/>
      <c r="G4" s="170"/>
      <c r="H4" s="268"/>
      <c r="I4" s="268"/>
      <c r="J4" s="831" t="s">
        <v>188</v>
      </c>
      <c r="K4" s="831"/>
      <c r="L4" s="831"/>
    </row>
    <row r="5" spans="1:12" s="269" customFormat="1" ht="28.5" customHeight="1">
      <c r="A5" s="816" t="s">
        <v>57</v>
      </c>
      <c r="B5" s="816"/>
      <c r="C5" s="731" t="s">
        <v>31</v>
      </c>
      <c r="D5" s="731" t="s">
        <v>189</v>
      </c>
      <c r="E5" s="731"/>
      <c r="F5" s="731"/>
      <c r="G5" s="731"/>
      <c r="H5" s="731" t="s">
        <v>190</v>
      </c>
      <c r="I5" s="731"/>
      <c r="J5" s="731" t="s">
        <v>191</v>
      </c>
      <c r="K5" s="731"/>
      <c r="L5" s="731"/>
    </row>
    <row r="6" spans="1:13" s="269" customFormat="1" ht="80.25" customHeight="1">
      <c r="A6" s="816"/>
      <c r="B6" s="816"/>
      <c r="C6" s="731"/>
      <c r="D6" s="215" t="s">
        <v>192</v>
      </c>
      <c r="E6" s="215" t="s">
        <v>193</v>
      </c>
      <c r="F6" s="215" t="s">
        <v>327</v>
      </c>
      <c r="G6" s="215" t="s">
        <v>194</v>
      </c>
      <c r="H6" s="215" t="s">
        <v>195</v>
      </c>
      <c r="I6" s="215" t="s">
        <v>196</v>
      </c>
      <c r="J6" s="215" t="s">
        <v>197</v>
      </c>
      <c r="K6" s="215" t="s">
        <v>198</v>
      </c>
      <c r="L6" s="215" t="s">
        <v>199</v>
      </c>
      <c r="M6" s="270"/>
    </row>
    <row r="7" spans="1:12" s="271" customFormat="1" ht="16.5" customHeight="1">
      <c r="A7" s="832" t="s">
        <v>6</v>
      </c>
      <c r="B7" s="832"/>
      <c r="C7" s="221">
        <v>1</v>
      </c>
      <c r="D7" s="221">
        <v>2</v>
      </c>
      <c r="E7" s="221">
        <v>3</v>
      </c>
      <c r="F7" s="221">
        <v>4</v>
      </c>
      <c r="G7" s="221">
        <v>5</v>
      </c>
      <c r="H7" s="221">
        <v>6</v>
      </c>
      <c r="I7" s="221">
        <v>7</v>
      </c>
      <c r="J7" s="221">
        <v>8</v>
      </c>
      <c r="K7" s="221">
        <v>9</v>
      </c>
      <c r="L7" s="221">
        <v>10</v>
      </c>
    </row>
    <row r="8" spans="1:12" s="271" customFormat="1" ht="16.5" customHeight="1">
      <c r="A8" s="819" t="s">
        <v>324</v>
      </c>
      <c r="B8" s="820"/>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17" t="s">
        <v>300</v>
      </c>
      <c r="B9" s="818"/>
      <c r="C9" s="224">
        <v>9</v>
      </c>
      <c r="D9" s="224">
        <v>2</v>
      </c>
      <c r="E9" s="224">
        <v>2</v>
      </c>
      <c r="F9" s="224">
        <v>0</v>
      </c>
      <c r="G9" s="224">
        <v>5</v>
      </c>
      <c r="H9" s="224">
        <v>8</v>
      </c>
      <c r="I9" s="224">
        <v>0</v>
      </c>
      <c r="J9" s="224">
        <v>8</v>
      </c>
      <c r="K9" s="224">
        <v>1</v>
      </c>
      <c r="L9" s="224">
        <v>0</v>
      </c>
    </row>
    <row r="10" spans="1:12" s="271" customFormat="1" ht="16.5" customHeight="1">
      <c r="A10" s="833" t="s">
        <v>184</v>
      </c>
      <c r="B10" s="83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269</v>
      </c>
      <c r="C13" s="272">
        <f aca="true" t="shared" si="3" ref="C13:C23">D13+E13+F13+G13</f>
        <v>0</v>
      </c>
      <c r="D13" s="231">
        <v>0</v>
      </c>
      <c r="E13" s="231">
        <v>0</v>
      </c>
      <c r="F13" s="231">
        <v>0</v>
      </c>
      <c r="G13" s="231">
        <v>0</v>
      </c>
      <c r="H13" s="231">
        <v>0</v>
      </c>
      <c r="I13" s="231">
        <v>0</v>
      </c>
      <c r="J13" s="273">
        <v>0</v>
      </c>
      <c r="K13" s="273">
        <v>0</v>
      </c>
      <c r="L13" s="273">
        <v>0</v>
      </c>
      <c r="AF13" s="271" t="s">
        <v>268</v>
      </c>
    </row>
    <row r="14" spans="1:37" s="271" customFormat="1" ht="16.5" customHeight="1">
      <c r="A14" s="274">
        <v>2</v>
      </c>
      <c r="B14" s="68" t="s">
        <v>301</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272</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273</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328</v>
      </c>
      <c r="C17" s="272">
        <f t="shared" si="3"/>
        <v>1</v>
      </c>
      <c r="D17" s="231">
        <v>0</v>
      </c>
      <c r="E17" s="231">
        <v>0</v>
      </c>
      <c r="F17" s="231">
        <v>0</v>
      </c>
      <c r="G17" s="231">
        <v>1</v>
      </c>
      <c r="H17" s="231">
        <v>1</v>
      </c>
      <c r="I17" s="231">
        <v>0</v>
      </c>
      <c r="J17" s="273">
        <v>1</v>
      </c>
      <c r="K17" s="273">
        <v>0</v>
      </c>
      <c r="L17" s="273">
        <v>0</v>
      </c>
      <c r="AF17" s="199" t="s">
        <v>271</v>
      </c>
    </row>
    <row r="18" spans="1:12" s="271" customFormat="1" ht="16.5" customHeight="1">
      <c r="A18" s="274">
        <v>6</v>
      </c>
      <c r="B18" s="68" t="s">
        <v>275</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280</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282</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283</v>
      </c>
      <c r="C21" s="272">
        <f t="shared" si="3"/>
        <v>0</v>
      </c>
      <c r="D21" s="231">
        <v>0</v>
      </c>
      <c r="E21" s="231">
        <v>0</v>
      </c>
      <c r="F21" s="231">
        <v>0</v>
      </c>
      <c r="G21" s="231">
        <v>0</v>
      </c>
      <c r="H21" s="231">
        <v>0</v>
      </c>
      <c r="I21" s="231">
        <v>0</v>
      </c>
      <c r="J21" s="273">
        <v>0</v>
      </c>
      <c r="K21" s="273">
        <v>0</v>
      </c>
      <c r="L21" s="273">
        <v>0</v>
      </c>
      <c r="AJ21" s="271" t="s">
        <v>276</v>
      </c>
      <c r="AK21" s="271" t="s">
        <v>277</v>
      </c>
      <c r="AL21" s="271" t="s">
        <v>278</v>
      </c>
      <c r="AM21" s="199" t="s">
        <v>279</v>
      </c>
    </row>
    <row r="22" spans="1:39" s="271" customFormat="1" ht="16.5" customHeight="1">
      <c r="A22" s="274">
        <v>10</v>
      </c>
      <c r="B22" s="68" t="s">
        <v>284</v>
      </c>
      <c r="C22" s="272">
        <f t="shared" si="3"/>
        <v>1</v>
      </c>
      <c r="D22" s="231">
        <v>0</v>
      </c>
      <c r="E22" s="231">
        <v>1</v>
      </c>
      <c r="F22" s="231">
        <v>0</v>
      </c>
      <c r="G22" s="231">
        <v>0</v>
      </c>
      <c r="H22" s="231">
        <v>1</v>
      </c>
      <c r="I22" s="231">
        <v>0</v>
      </c>
      <c r="J22" s="273">
        <v>1</v>
      </c>
      <c r="K22" s="273">
        <v>0</v>
      </c>
      <c r="L22" s="273">
        <v>0</v>
      </c>
      <c r="AM22" s="199" t="s">
        <v>281</v>
      </c>
    </row>
    <row r="23" spans="1:12" s="271" customFormat="1" ht="16.5" customHeight="1">
      <c r="A23" s="274">
        <v>11</v>
      </c>
      <c r="B23" s="68" t="s">
        <v>286</v>
      </c>
      <c r="C23" s="272">
        <f t="shared" si="3"/>
        <v>0</v>
      </c>
      <c r="D23" s="231">
        <v>0</v>
      </c>
      <c r="E23" s="231">
        <v>0</v>
      </c>
      <c r="F23" s="231">
        <v>0</v>
      </c>
      <c r="G23" s="231">
        <v>0</v>
      </c>
      <c r="H23" s="231">
        <v>0</v>
      </c>
      <c r="I23" s="231">
        <v>0</v>
      </c>
      <c r="J23" s="273">
        <v>0</v>
      </c>
      <c r="K23" s="273">
        <v>0</v>
      </c>
      <c r="L23" s="273">
        <v>0</v>
      </c>
    </row>
    <row r="24" ht="9" customHeight="1">
      <c r="AJ24" s="233" t="s">
        <v>276</v>
      </c>
    </row>
    <row r="25" spans="1:36" ht="15.75" customHeight="1">
      <c r="A25" s="766" t="s">
        <v>329</v>
      </c>
      <c r="B25" s="766"/>
      <c r="C25" s="766"/>
      <c r="D25" s="766"/>
      <c r="E25" s="182"/>
      <c r="F25" s="771" t="s">
        <v>287</v>
      </c>
      <c r="G25" s="771"/>
      <c r="H25" s="771"/>
      <c r="I25" s="771"/>
      <c r="J25" s="771"/>
      <c r="K25" s="771"/>
      <c r="L25" s="771"/>
      <c r="AJ25" s="190" t="s">
        <v>285</v>
      </c>
    </row>
    <row r="26" spans="1:44" ht="15" customHeight="1">
      <c r="A26" s="756" t="s">
        <v>157</v>
      </c>
      <c r="B26" s="756"/>
      <c r="C26" s="756"/>
      <c r="D26" s="756"/>
      <c r="E26" s="183"/>
      <c r="F26" s="759" t="s">
        <v>158</v>
      </c>
      <c r="G26" s="759"/>
      <c r="H26" s="759"/>
      <c r="I26" s="759"/>
      <c r="J26" s="759"/>
      <c r="K26" s="759"/>
      <c r="L26" s="759"/>
      <c r="AR26" s="190"/>
    </row>
    <row r="27" spans="1:12" s="170" customFormat="1" ht="18.75">
      <c r="A27" s="753"/>
      <c r="B27" s="753"/>
      <c r="C27" s="753"/>
      <c r="D27" s="753"/>
      <c r="E27" s="182"/>
      <c r="F27" s="754"/>
      <c r="G27" s="754"/>
      <c r="H27" s="754"/>
      <c r="I27" s="754"/>
      <c r="J27" s="754"/>
      <c r="K27" s="754"/>
      <c r="L27" s="754"/>
    </row>
    <row r="28" spans="1:35" ht="18">
      <c r="A28" s="187"/>
      <c r="B28" s="187"/>
      <c r="C28" s="182"/>
      <c r="D28" s="182"/>
      <c r="E28" s="182"/>
      <c r="F28" s="182"/>
      <c r="G28" s="182"/>
      <c r="H28" s="182"/>
      <c r="I28" s="182"/>
      <c r="J28" s="182"/>
      <c r="K28" s="182"/>
      <c r="L28" s="182"/>
      <c r="AG28" s="233" t="s">
        <v>288</v>
      </c>
      <c r="AI28" s="190">
        <f>82/88</f>
        <v>0.9318181818181818</v>
      </c>
    </row>
    <row r="29" spans="1:12" ht="18">
      <c r="A29" s="187"/>
      <c r="B29" s="815" t="s">
        <v>291</v>
      </c>
      <c r="C29" s="815"/>
      <c r="D29" s="182"/>
      <c r="E29" s="182"/>
      <c r="F29" s="182"/>
      <c r="G29" s="182"/>
      <c r="H29" s="815" t="s">
        <v>291</v>
      </c>
      <c r="I29" s="815"/>
      <c r="J29" s="815"/>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51" t="s">
        <v>247</v>
      </c>
      <c r="B37" s="651"/>
      <c r="C37" s="651"/>
      <c r="D37" s="651"/>
      <c r="E37" s="210"/>
      <c r="F37" s="652" t="s">
        <v>248</v>
      </c>
      <c r="G37" s="652"/>
      <c r="H37" s="652"/>
      <c r="I37" s="652"/>
      <c r="J37" s="652"/>
      <c r="K37" s="652"/>
      <c r="L37" s="652"/>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4" t="s">
        <v>205</v>
      </c>
      <c r="B1" s="834"/>
      <c r="C1" s="834"/>
      <c r="D1" s="824" t="s">
        <v>367</v>
      </c>
      <c r="E1" s="824"/>
      <c r="F1" s="824"/>
      <c r="G1" s="824"/>
      <c r="H1" s="824"/>
      <c r="I1" s="170"/>
      <c r="J1" s="171" t="s">
        <v>361</v>
      </c>
      <c r="K1" s="280"/>
      <c r="L1" s="280"/>
    </row>
    <row r="2" spans="1:12" ht="15.75" customHeight="1">
      <c r="A2" s="838" t="s">
        <v>302</v>
      </c>
      <c r="B2" s="838"/>
      <c r="C2" s="838"/>
      <c r="D2" s="824"/>
      <c r="E2" s="824"/>
      <c r="F2" s="824"/>
      <c r="G2" s="824"/>
      <c r="H2" s="824"/>
      <c r="I2" s="170"/>
      <c r="J2" s="281" t="s">
        <v>303</v>
      </c>
      <c r="K2" s="281"/>
      <c r="L2" s="281"/>
    </row>
    <row r="3" spans="1:12" ht="18.75" customHeight="1">
      <c r="A3" s="744" t="s">
        <v>254</v>
      </c>
      <c r="B3" s="744"/>
      <c r="C3" s="744"/>
      <c r="D3" s="167"/>
      <c r="E3" s="167"/>
      <c r="F3" s="167"/>
      <c r="G3" s="167"/>
      <c r="H3" s="167"/>
      <c r="I3" s="170"/>
      <c r="J3" s="174" t="s">
        <v>360</v>
      </c>
      <c r="K3" s="174"/>
      <c r="L3" s="174"/>
    </row>
    <row r="4" spans="1:12" ht="15.75" customHeight="1">
      <c r="A4" s="835" t="s">
        <v>330</v>
      </c>
      <c r="B4" s="835"/>
      <c r="C4" s="835"/>
      <c r="D4" s="850"/>
      <c r="E4" s="850"/>
      <c r="F4" s="850"/>
      <c r="G4" s="850"/>
      <c r="H4" s="850"/>
      <c r="I4" s="170"/>
      <c r="J4" s="282" t="s">
        <v>295</v>
      </c>
      <c r="K4" s="282"/>
      <c r="L4" s="282"/>
    </row>
    <row r="5" spans="1:12" ht="15.75">
      <c r="A5" s="839"/>
      <c r="B5" s="839"/>
      <c r="C5" s="166"/>
      <c r="D5" s="170"/>
      <c r="E5" s="170"/>
      <c r="F5" s="170"/>
      <c r="G5" s="170"/>
      <c r="H5" s="283"/>
      <c r="I5" s="851" t="s">
        <v>331</v>
      </c>
      <c r="J5" s="851"/>
      <c r="K5" s="851"/>
      <c r="L5" s="851"/>
    </row>
    <row r="6" spans="1:12" ht="18.75" customHeight="1">
      <c r="A6" s="736" t="s">
        <v>57</v>
      </c>
      <c r="B6" s="737"/>
      <c r="C6" s="846" t="s">
        <v>206</v>
      </c>
      <c r="D6" s="757" t="s">
        <v>207</v>
      </c>
      <c r="E6" s="849"/>
      <c r="F6" s="758"/>
      <c r="G6" s="757" t="s">
        <v>208</v>
      </c>
      <c r="H6" s="849"/>
      <c r="I6" s="849"/>
      <c r="J6" s="849"/>
      <c r="K6" s="849"/>
      <c r="L6" s="758"/>
    </row>
    <row r="7" spans="1:12" ht="15.75" customHeight="1">
      <c r="A7" s="738"/>
      <c r="B7" s="739"/>
      <c r="C7" s="848"/>
      <c r="D7" s="757" t="s">
        <v>7</v>
      </c>
      <c r="E7" s="849"/>
      <c r="F7" s="758"/>
      <c r="G7" s="846" t="s">
        <v>30</v>
      </c>
      <c r="H7" s="757" t="s">
        <v>7</v>
      </c>
      <c r="I7" s="849"/>
      <c r="J7" s="849"/>
      <c r="K7" s="849"/>
      <c r="L7" s="758"/>
    </row>
    <row r="8" spans="1:12" ht="14.25" customHeight="1">
      <c r="A8" s="738"/>
      <c r="B8" s="739"/>
      <c r="C8" s="848"/>
      <c r="D8" s="846" t="s">
        <v>209</v>
      </c>
      <c r="E8" s="846" t="s">
        <v>210</v>
      </c>
      <c r="F8" s="846" t="s">
        <v>211</v>
      </c>
      <c r="G8" s="848"/>
      <c r="H8" s="846" t="s">
        <v>212</v>
      </c>
      <c r="I8" s="846" t="s">
        <v>213</v>
      </c>
      <c r="J8" s="846" t="s">
        <v>214</v>
      </c>
      <c r="K8" s="846" t="s">
        <v>215</v>
      </c>
      <c r="L8" s="846" t="s">
        <v>216</v>
      </c>
    </row>
    <row r="9" spans="1:12" ht="77.25" customHeight="1">
      <c r="A9" s="740"/>
      <c r="B9" s="741"/>
      <c r="C9" s="847"/>
      <c r="D9" s="847"/>
      <c r="E9" s="847"/>
      <c r="F9" s="847"/>
      <c r="G9" s="847"/>
      <c r="H9" s="847"/>
      <c r="I9" s="847"/>
      <c r="J9" s="847"/>
      <c r="K9" s="847"/>
      <c r="L9" s="847"/>
    </row>
    <row r="10" spans="1:12" s="271" customFormat="1" ht="16.5" customHeight="1">
      <c r="A10" s="840" t="s">
        <v>6</v>
      </c>
      <c r="B10" s="841"/>
      <c r="C10" s="220">
        <v>1</v>
      </c>
      <c r="D10" s="220">
        <v>2</v>
      </c>
      <c r="E10" s="220">
        <v>3</v>
      </c>
      <c r="F10" s="220">
        <v>4</v>
      </c>
      <c r="G10" s="220">
        <v>5</v>
      </c>
      <c r="H10" s="220">
        <v>6</v>
      </c>
      <c r="I10" s="220">
        <v>7</v>
      </c>
      <c r="J10" s="220">
        <v>8</v>
      </c>
      <c r="K10" s="221" t="s">
        <v>63</v>
      </c>
      <c r="L10" s="221" t="s">
        <v>83</v>
      </c>
    </row>
    <row r="11" spans="1:12" s="271" customFormat="1" ht="16.5" customHeight="1">
      <c r="A11" s="844" t="s">
        <v>299</v>
      </c>
      <c r="B11" s="84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2" t="s">
        <v>300</v>
      </c>
      <c r="B12" s="843"/>
      <c r="C12" s="224">
        <v>12</v>
      </c>
      <c r="D12" s="224">
        <v>0</v>
      </c>
      <c r="E12" s="224">
        <v>1</v>
      </c>
      <c r="F12" s="224">
        <v>11</v>
      </c>
      <c r="G12" s="224">
        <v>10</v>
      </c>
      <c r="H12" s="224">
        <v>0</v>
      </c>
      <c r="I12" s="224">
        <v>0</v>
      </c>
      <c r="J12" s="224">
        <v>0</v>
      </c>
      <c r="K12" s="224">
        <v>6</v>
      </c>
      <c r="L12" s="224">
        <v>4</v>
      </c>
    </row>
    <row r="13" spans="1:32" s="271" customFormat="1" ht="16.5" customHeight="1">
      <c r="A13" s="836" t="s">
        <v>30</v>
      </c>
      <c r="B13" s="83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268</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269</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270</v>
      </c>
      <c r="C17" s="226">
        <f t="shared" si="2"/>
        <v>1</v>
      </c>
      <c r="D17" s="231">
        <v>0</v>
      </c>
      <c r="E17" s="231">
        <v>0</v>
      </c>
      <c r="F17" s="231">
        <v>1</v>
      </c>
      <c r="G17" s="226">
        <f t="shared" si="1"/>
        <v>1</v>
      </c>
      <c r="H17" s="231">
        <v>0</v>
      </c>
      <c r="I17" s="231">
        <v>0</v>
      </c>
      <c r="J17" s="273">
        <v>0</v>
      </c>
      <c r="K17" s="273">
        <v>0</v>
      </c>
      <c r="L17" s="273">
        <v>1</v>
      </c>
      <c r="M17" s="285"/>
      <c r="AF17" s="199" t="s">
        <v>271</v>
      </c>
    </row>
    <row r="18" spans="1:14" s="271" customFormat="1" ht="15.75" customHeight="1">
      <c r="A18" s="200">
        <v>3</v>
      </c>
      <c r="B18" s="68" t="s">
        <v>272</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273</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274</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275</v>
      </c>
      <c r="C21" s="226">
        <f t="shared" si="2"/>
        <v>0</v>
      </c>
      <c r="D21" s="231">
        <v>0</v>
      </c>
      <c r="E21" s="231">
        <v>0</v>
      </c>
      <c r="F21" s="231">
        <v>0</v>
      </c>
      <c r="G21" s="226">
        <f t="shared" si="1"/>
        <v>0</v>
      </c>
      <c r="H21" s="231">
        <v>0</v>
      </c>
      <c r="I21" s="231">
        <v>0</v>
      </c>
      <c r="J21" s="273">
        <v>0</v>
      </c>
      <c r="K21" s="273">
        <v>0</v>
      </c>
      <c r="L21" s="273">
        <v>0</v>
      </c>
      <c r="M21" s="285"/>
      <c r="AJ21" s="271" t="s">
        <v>276</v>
      </c>
      <c r="AK21" s="271" t="s">
        <v>277</v>
      </c>
      <c r="AL21" s="271" t="s">
        <v>278</v>
      </c>
      <c r="AM21" s="199" t="s">
        <v>279</v>
      </c>
    </row>
    <row r="22" spans="1:39" s="271" customFormat="1" ht="15.75" customHeight="1">
      <c r="A22" s="200">
        <v>7</v>
      </c>
      <c r="B22" s="68" t="s">
        <v>280</v>
      </c>
      <c r="C22" s="226">
        <f t="shared" si="2"/>
        <v>0</v>
      </c>
      <c r="D22" s="231">
        <v>0</v>
      </c>
      <c r="E22" s="231">
        <v>0</v>
      </c>
      <c r="F22" s="231">
        <v>0</v>
      </c>
      <c r="G22" s="226">
        <f t="shared" si="1"/>
        <v>0</v>
      </c>
      <c r="H22" s="231">
        <v>0</v>
      </c>
      <c r="I22" s="231">
        <v>0</v>
      </c>
      <c r="J22" s="273">
        <v>0</v>
      </c>
      <c r="K22" s="273">
        <v>0</v>
      </c>
      <c r="L22" s="273">
        <v>0</v>
      </c>
      <c r="M22" s="285"/>
      <c r="N22" s="178"/>
      <c r="AM22" s="199" t="s">
        <v>281</v>
      </c>
    </row>
    <row r="23" spans="1:13" s="271" customFormat="1" ht="15.75" customHeight="1">
      <c r="A23" s="200">
        <v>8</v>
      </c>
      <c r="B23" s="68" t="s">
        <v>282</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283</v>
      </c>
      <c r="C24" s="226">
        <f t="shared" si="2"/>
        <v>0</v>
      </c>
      <c r="D24" s="231">
        <v>0</v>
      </c>
      <c r="E24" s="231">
        <v>0</v>
      </c>
      <c r="F24" s="231">
        <v>0</v>
      </c>
      <c r="G24" s="226">
        <f t="shared" si="1"/>
        <v>0</v>
      </c>
      <c r="H24" s="231">
        <v>0</v>
      </c>
      <c r="I24" s="231">
        <v>0</v>
      </c>
      <c r="J24" s="273">
        <v>0</v>
      </c>
      <c r="K24" s="273">
        <v>0</v>
      </c>
      <c r="L24" s="273">
        <v>0</v>
      </c>
      <c r="M24" s="285"/>
      <c r="AJ24" s="271" t="s">
        <v>276</v>
      </c>
    </row>
    <row r="25" spans="1:36" s="271" customFormat="1" ht="15.75" customHeight="1">
      <c r="A25" s="200">
        <v>10</v>
      </c>
      <c r="B25" s="68" t="s">
        <v>284</v>
      </c>
      <c r="C25" s="226">
        <f t="shared" si="2"/>
        <v>1</v>
      </c>
      <c r="D25" s="231">
        <v>0</v>
      </c>
      <c r="E25" s="231">
        <v>0</v>
      </c>
      <c r="F25" s="231">
        <v>1</v>
      </c>
      <c r="G25" s="226">
        <f t="shared" si="1"/>
        <v>1</v>
      </c>
      <c r="H25" s="231">
        <v>0</v>
      </c>
      <c r="I25" s="231">
        <v>0</v>
      </c>
      <c r="J25" s="273">
        <v>0</v>
      </c>
      <c r="K25" s="273">
        <v>0</v>
      </c>
      <c r="L25" s="273">
        <v>1</v>
      </c>
      <c r="M25" s="285"/>
      <c r="AJ25" s="199" t="s">
        <v>285</v>
      </c>
    </row>
    <row r="26" spans="1:44" s="271" customFormat="1" ht="15.75" customHeight="1">
      <c r="A26" s="200">
        <v>11</v>
      </c>
      <c r="B26" s="68" t="s">
        <v>286</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66" t="s">
        <v>287</v>
      </c>
      <c r="B28" s="766"/>
      <c r="C28" s="766"/>
      <c r="D28" s="766"/>
      <c r="E28" s="766"/>
      <c r="F28" s="182"/>
      <c r="G28" s="181"/>
      <c r="H28" s="294" t="s">
        <v>332</v>
      </c>
      <c r="I28" s="295"/>
      <c r="J28" s="295"/>
      <c r="K28" s="295"/>
      <c r="L28" s="295"/>
      <c r="AG28" s="233" t="s">
        <v>288</v>
      </c>
      <c r="AI28" s="190">
        <f>82/88</f>
        <v>0.9318181818181818</v>
      </c>
    </row>
    <row r="29" spans="1:12" ht="15" customHeight="1">
      <c r="A29" s="756" t="s">
        <v>4</v>
      </c>
      <c r="B29" s="756"/>
      <c r="C29" s="756"/>
      <c r="D29" s="756"/>
      <c r="E29" s="756"/>
      <c r="F29" s="182"/>
      <c r="G29" s="183"/>
      <c r="H29" s="759" t="s">
        <v>158</v>
      </c>
      <c r="I29" s="759"/>
      <c r="J29" s="759"/>
      <c r="K29" s="759"/>
      <c r="L29" s="759"/>
    </row>
    <row r="30" spans="1:14" s="170" customFormat="1" ht="18.75">
      <c r="A30" s="753"/>
      <c r="B30" s="753"/>
      <c r="C30" s="753"/>
      <c r="D30" s="753"/>
      <c r="E30" s="753"/>
      <c r="F30" s="296"/>
      <c r="G30" s="182"/>
      <c r="H30" s="754"/>
      <c r="I30" s="754"/>
      <c r="J30" s="754"/>
      <c r="K30" s="754"/>
      <c r="L30" s="754"/>
      <c r="M30" s="297"/>
      <c r="N30" s="297"/>
    </row>
    <row r="31" spans="1:12" ht="18">
      <c r="A31" s="182"/>
      <c r="B31" s="182"/>
      <c r="C31" s="182"/>
      <c r="D31" s="182"/>
      <c r="E31" s="182"/>
      <c r="F31" s="182"/>
      <c r="G31" s="182"/>
      <c r="H31" s="182"/>
      <c r="I31" s="182"/>
      <c r="J31" s="182"/>
      <c r="K31" s="182"/>
      <c r="L31" s="298"/>
    </row>
    <row r="32" spans="1:12" ht="18">
      <c r="A32" s="182"/>
      <c r="B32" s="815" t="s">
        <v>291</v>
      </c>
      <c r="C32" s="815"/>
      <c r="D32" s="815"/>
      <c r="E32" s="815"/>
      <c r="F32" s="182"/>
      <c r="G32" s="182"/>
      <c r="H32" s="182"/>
      <c r="I32" s="815" t="s">
        <v>291</v>
      </c>
      <c r="J32" s="815"/>
      <c r="K32" s="815"/>
      <c r="L32" s="298"/>
    </row>
    <row r="33" spans="1:12" ht="10.5" customHeight="1">
      <c r="A33" s="182"/>
      <c r="B33" s="182"/>
      <c r="C33" s="299" t="s">
        <v>290</v>
      </c>
      <c r="D33" s="299"/>
      <c r="E33" s="299"/>
      <c r="F33" s="299"/>
      <c r="G33" s="299"/>
      <c r="H33" s="299"/>
      <c r="I33" s="299"/>
      <c r="J33" s="300" t="s">
        <v>290</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52" t="s">
        <v>217</v>
      </c>
      <c r="C40" s="852"/>
      <c r="D40" s="852"/>
      <c r="E40" s="852"/>
      <c r="F40" s="852"/>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651" t="s">
        <v>333</v>
      </c>
      <c r="B43" s="651"/>
      <c r="C43" s="651"/>
      <c r="D43" s="651"/>
      <c r="E43" s="651"/>
      <c r="F43" s="182"/>
      <c r="G43" s="301"/>
      <c r="H43" s="652" t="s">
        <v>248</v>
      </c>
      <c r="I43" s="652"/>
      <c r="J43" s="652"/>
      <c r="K43" s="652"/>
      <c r="L43" s="652"/>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47" t="s">
        <v>220</v>
      </c>
      <c r="B1" s="747"/>
      <c r="C1" s="747"/>
      <c r="D1" s="747"/>
      <c r="E1" s="306"/>
      <c r="F1" s="742" t="s">
        <v>368</v>
      </c>
      <c r="G1" s="742"/>
      <c r="H1" s="742"/>
      <c r="I1" s="742"/>
      <c r="J1" s="742"/>
      <c r="K1" s="742"/>
      <c r="L1" s="742"/>
      <c r="M1" s="742"/>
      <c r="N1" s="742"/>
      <c r="O1" s="742"/>
      <c r="P1" s="307" t="s">
        <v>292</v>
      </c>
      <c r="Q1" s="308"/>
      <c r="R1" s="308"/>
      <c r="S1" s="308"/>
      <c r="T1" s="308"/>
    </row>
    <row r="2" spans="1:20" s="177" customFormat="1" ht="20.25" customHeight="1">
      <c r="A2" s="853" t="s">
        <v>302</v>
      </c>
      <c r="B2" s="853"/>
      <c r="C2" s="853"/>
      <c r="D2" s="853"/>
      <c r="E2" s="306"/>
      <c r="F2" s="742"/>
      <c r="G2" s="742"/>
      <c r="H2" s="742"/>
      <c r="I2" s="742"/>
      <c r="J2" s="742"/>
      <c r="K2" s="742"/>
      <c r="L2" s="742"/>
      <c r="M2" s="742"/>
      <c r="N2" s="742"/>
      <c r="O2" s="742"/>
      <c r="P2" s="308" t="s">
        <v>334</v>
      </c>
      <c r="Q2" s="308"/>
      <c r="R2" s="308"/>
      <c r="S2" s="308"/>
      <c r="T2" s="308"/>
    </row>
    <row r="3" spans="1:20" s="177" customFormat="1" ht="15" customHeight="1">
      <c r="A3" s="853" t="s">
        <v>254</v>
      </c>
      <c r="B3" s="853"/>
      <c r="C3" s="853"/>
      <c r="D3" s="853"/>
      <c r="E3" s="306"/>
      <c r="F3" s="742"/>
      <c r="G3" s="742"/>
      <c r="H3" s="742"/>
      <c r="I3" s="742"/>
      <c r="J3" s="742"/>
      <c r="K3" s="742"/>
      <c r="L3" s="742"/>
      <c r="M3" s="742"/>
      <c r="N3" s="742"/>
      <c r="O3" s="742"/>
      <c r="P3" s="307" t="s">
        <v>360</v>
      </c>
      <c r="Q3" s="307"/>
      <c r="R3" s="307"/>
      <c r="S3" s="309"/>
      <c r="T3" s="309"/>
    </row>
    <row r="4" spans="1:20" s="177" customFormat="1" ht="15.75" customHeight="1">
      <c r="A4" s="870" t="s">
        <v>335</v>
      </c>
      <c r="B4" s="870"/>
      <c r="C4" s="870"/>
      <c r="D4" s="870"/>
      <c r="E4" s="307"/>
      <c r="F4" s="742"/>
      <c r="G4" s="742"/>
      <c r="H4" s="742"/>
      <c r="I4" s="742"/>
      <c r="J4" s="742"/>
      <c r="K4" s="742"/>
      <c r="L4" s="742"/>
      <c r="M4" s="742"/>
      <c r="N4" s="742"/>
      <c r="O4" s="742"/>
      <c r="P4" s="308" t="s">
        <v>304</v>
      </c>
      <c r="Q4" s="307"/>
      <c r="R4" s="307"/>
      <c r="S4" s="309"/>
      <c r="T4" s="309"/>
    </row>
    <row r="5" spans="1:18" s="177" customFormat="1" ht="24" customHeight="1">
      <c r="A5" s="310"/>
      <c r="B5" s="310"/>
      <c r="C5" s="310"/>
      <c r="F5" s="873"/>
      <c r="G5" s="873"/>
      <c r="H5" s="873"/>
      <c r="I5" s="873"/>
      <c r="J5" s="873"/>
      <c r="K5" s="873"/>
      <c r="L5" s="873"/>
      <c r="M5" s="873"/>
      <c r="N5" s="873"/>
      <c r="O5" s="873"/>
      <c r="P5" s="311" t="s">
        <v>336</v>
      </c>
      <c r="Q5" s="312"/>
      <c r="R5" s="312"/>
    </row>
    <row r="6" spans="1:20" s="313" customFormat="1" ht="21.75" customHeight="1">
      <c r="A6" s="863" t="s">
        <v>57</v>
      </c>
      <c r="B6" s="864"/>
      <c r="C6" s="750" t="s">
        <v>31</v>
      </c>
      <c r="D6" s="734"/>
      <c r="E6" s="750" t="s">
        <v>7</v>
      </c>
      <c r="F6" s="854"/>
      <c r="G6" s="854"/>
      <c r="H6" s="854"/>
      <c r="I6" s="854"/>
      <c r="J6" s="854"/>
      <c r="K6" s="854"/>
      <c r="L6" s="854"/>
      <c r="M6" s="854"/>
      <c r="N6" s="854"/>
      <c r="O6" s="854"/>
      <c r="P6" s="854"/>
      <c r="Q6" s="854"/>
      <c r="R6" s="854"/>
      <c r="S6" s="854"/>
      <c r="T6" s="734"/>
    </row>
    <row r="7" spans="1:21" s="313" customFormat="1" ht="22.5" customHeight="1">
      <c r="A7" s="865"/>
      <c r="B7" s="866"/>
      <c r="C7" s="767" t="s">
        <v>337</v>
      </c>
      <c r="D7" s="767" t="s">
        <v>338</v>
      </c>
      <c r="E7" s="750" t="s">
        <v>221</v>
      </c>
      <c r="F7" s="868"/>
      <c r="G7" s="868"/>
      <c r="H7" s="868"/>
      <c r="I7" s="868"/>
      <c r="J7" s="868"/>
      <c r="K7" s="868"/>
      <c r="L7" s="869"/>
      <c r="M7" s="750" t="s">
        <v>339</v>
      </c>
      <c r="N7" s="854"/>
      <c r="O7" s="854"/>
      <c r="P7" s="854"/>
      <c r="Q7" s="854"/>
      <c r="R7" s="854"/>
      <c r="S7" s="854"/>
      <c r="T7" s="734"/>
      <c r="U7" s="314"/>
    </row>
    <row r="8" spans="1:20" s="313" customFormat="1" ht="42.75" customHeight="1">
      <c r="A8" s="865"/>
      <c r="B8" s="866"/>
      <c r="C8" s="768"/>
      <c r="D8" s="768"/>
      <c r="E8" s="731" t="s">
        <v>340</v>
      </c>
      <c r="F8" s="731"/>
      <c r="G8" s="750" t="s">
        <v>341</v>
      </c>
      <c r="H8" s="854"/>
      <c r="I8" s="854"/>
      <c r="J8" s="854"/>
      <c r="K8" s="854"/>
      <c r="L8" s="734"/>
      <c r="M8" s="731" t="s">
        <v>342</v>
      </c>
      <c r="N8" s="731"/>
      <c r="O8" s="750" t="s">
        <v>341</v>
      </c>
      <c r="P8" s="854"/>
      <c r="Q8" s="854"/>
      <c r="R8" s="854"/>
      <c r="S8" s="854"/>
      <c r="T8" s="734"/>
    </row>
    <row r="9" spans="1:20" s="313" customFormat="1" ht="35.25" customHeight="1">
      <c r="A9" s="865"/>
      <c r="B9" s="866"/>
      <c r="C9" s="768"/>
      <c r="D9" s="768"/>
      <c r="E9" s="767" t="s">
        <v>222</v>
      </c>
      <c r="F9" s="767" t="s">
        <v>223</v>
      </c>
      <c r="G9" s="857" t="s">
        <v>224</v>
      </c>
      <c r="H9" s="858"/>
      <c r="I9" s="857" t="s">
        <v>225</v>
      </c>
      <c r="J9" s="858"/>
      <c r="K9" s="857" t="s">
        <v>226</v>
      </c>
      <c r="L9" s="858"/>
      <c r="M9" s="767" t="s">
        <v>227</v>
      </c>
      <c r="N9" s="767" t="s">
        <v>223</v>
      </c>
      <c r="O9" s="857" t="s">
        <v>224</v>
      </c>
      <c r="P9" s="858"/>
      <c r="Q9" s="857" t="s">
        <v>228</v>
      </c>
      <c r="R9" s="858"/>
      <c r="S9" s="857" t="s">
        <v>229</v>
      </c>
      <c r="T9" s="858"/>
    </row>
    <row r="10" spans="1:20" s="313" customFormat="1" ht="25.5" customHeight="1">
      <c r="A10" s="857"/>
      <c r="B10" s="858"/>
      <c r="C10" s="769"/>
      <c r="D10" s="769"/>
      <c r="E10" s="769"/>
      <c r="F10" s="769"/>
      <c r="G10" s="215" t="s">
        <v>227</v>
      </c>
      <c r="H10" s="215" t="s">
        <v>223</v>
      </c>
      <c r="I10" s="219" t="s">
        <v>227</v>
      </c>
      <c r="J10" s="215" t="s">
        <v>223</v>
      </c>
      <c r="K10" s="219" t="s">
        <v>227</v>
      </c>
      <c r="L10" s="215" t="s">
        <v>223</v>
      </c>
      <c r="M10" s="769"/>
      <c r="N10" s="769"/>
      <c r="O10" s="215" t="s">
        <v>227</v>
      </c>
      <c r="P10" s="215" t="s">
        <v>223</v>
      </c>
      <c r="Q10" s="219" t="s">
        <v>227</v>
      </c>
      <c r="R10" s="215" t="s">
        <v>223</v>
      </c>
      <c r="S10" s="219" t="s">
        <v>227</v>
      </c>
      <c r="T10" s="215" t="s">
        <v>223</v>
      </c>
    </row>
    <row r="11" spans="1:32" s="222" customFormat="1" ht="12.75">
      <c r="A11" s="859" t="s">
        <v>6</v>
      </c>
      <c r="B11" s="86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268</v>
      </c>
    </row>
    <row r="12" spans="1:20" s="222" customFormat="1" ht="20.25" customHeight="1">
      <c r="A12" s="855" t="s">
        <v>324</v>
      </c>
      <c r="B12" s="85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71" t="s">
        <v>300</v>
      </c>
      <c r="B13" s="87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61" t="s">
        <v>30</v>
      </c>
      <c r="B14" s="862"/>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269</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271</v>
      </c>
    </row>
    <row r="18" spans="1:20" s="178" customFormat="1" ht="15.75" customHeight="1">
      <c r="A18" s="200">
        <v>2</v>
      </c>
      <c r="B18" s="68" t="s">
        <v>301</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272</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273</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274</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276</v>
      </c>
      <c r="AK21" s="178" t="s">
        <v>277</v>
      </c>
      <c r="AL21" s="178" t="s">
        <v>278</v>
      </c>
      <c r="AM21" s="199" t="s">
        <v>279</v>
      </c>
    </row>
    <row r="22" spans="1:39" s="178" customFormat="1" ht="15.75" customHeight="1">
      <c r="A22" s="200">
        <v>6</v>
      </c>
      <c r="B22" s="68" t="s">
        <v>275</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281</v>
      </c>
    </row>
    <row r="23" spans="1:20" s="178" customFormat="1" ht="15.75" customHeight="1">
      <c r="A23" s="200">
        <v>7</v>
      </c>
      <c r="B23" s="68" t="s">
        <v>280</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282</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276</v>
      </c>
    </row>
    <row r="25" spans="1:36" s="178" customFormat="1" ht="15.75" customHeight="1">
      <c r="A25" s="200">
        <v>9</v>
      </c>
      <c r="B25" s="68" t="s">
        <v>283</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285</v>
      </c>
    </row>
    <row r="26" spans="1:44" s="178" customFormat="1" ht="15.75" customHeight="1">
      <c r="A26" s="200">
        <v>10</v>
      </c>
      <c r="B26" s="68" t="s">
        <v>284</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286</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288</v>
      </c>
      <c r="AI28" s="190">
        <f>82/88</f>
        <v>0.9318181818181818</v>
      </c>
    </row>
    <row r="29" spans="1:20" ht="15.75" customHeight="1">
      <c r="A29" s="180"/>
      <c r="B29" s="766" t="s">
        <v>287</v>
      </c>
      <c r="C29" s="766"/>
      <c r="D29" s="766"/>
      <c r="E29" s="766"/>
      <c r="F29" s="766"/>
      <c r="G29" s="766"/>
      <c r="H29" s="181"/>
      <c r="I29" s="181"/>
      <c r="J29" s="182"/>
      <c r="K29" s="181"/>
      <c r="L29" s="771" t="s">
        <v>287</v>
      </c>
      <c r="M29" s="771"/>
      <c r="N29" s="771"/>
      <c r="O29" s="771"/>
      <c r="P29" s="771"/>
      <c r="Q29" s="771"/>
      <c r="R29" s="771"/>
      <c r="S29" s="771"/>
      <c r="T29" s="771"/>
    </row>
    <row r="30" spans="1:20" ht="15" customHeight="1">
      <c r="A30" s="180"/>
      <c r="B30" s="756" t="s">
        <v>35</v>
      </c>
      <c r="C30" s="756"/>
      <c r="D30" s="756"/>
      <c r="E30" s="756"/>
      <c r="F30" s="756"/>
      <c r="G30" s="756"/>
      <c r="H30" s="183"/>
      <c r="I30" s="183"/>
      <c r="J30" s="183"/>
      <c r="K30" s="183"/>
      <c r="L30" s="759" t="s">
        <v>246</v>
      </c>
      <c r="M30" s="759"/>
      <c r="N30" s="759"/>
      <c r="O30" s="759"/>
      <c r="P30" s="759"/>
      <c r="Q30" s="759"/>
      <c r="R30" s="759"/>
      <c r="S30" s="759"/>
      <c r="T30" s="759"/>
    </row>
    <row r="31" spans="1:20" s="320" customFormat="1" ht="18.75">
      <c r="A31" s="318"/>
      <c r="B31" s="753"/>
      <c r="C31" s="753"/>
      <c r="D31" s="753"/>
      <c r="E31" s="753"/>
      <c r="F31" s="753"/>
      <c r="G31" s="319"/>
      <c r="H31" s="319"/>
      <c r="I31" s="319"/>
      <c r="J31" s="319"/>
      <c r="K31" s="319"/>
      <c r="L31" s="754"/>
      <c r="M31" s="754"/>
      <c r="N31" s="754"/>
      <c r="O31" s="754"/>
      <c r="P31" s="754"/>
      <c r="Q31" s="754"/>
      <c r="R31" s="754"/>
      <c r="S31" s="754"/>
      <c r="T31" s="75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67" t="s">
        <v>291</v>
      </c>
      <c r="C33" s="867"/>
      <c r="D33" s="867"/>
      <c r="E33" s="867"/>
      <c r="F33" s="867"/>
      <c r="G33" s="321"/>
      <c r="H33" s="321"/>
      <c r="I33" s="321"/>
      <c r="J33" s="321"/>
      <c r="K33" s="321"/>
      <c r="L33" s="321"/>
      <c r="M33" s="321"/>
      <c r="N33" s="321"/>
      <c r="O33" s="867" t="s">
        <v>291</v>
      </c>
      <c r="P33" s="867"/>
      <c r="Q33" s="86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51" t="s">
        <v>247</v>
      </c>
      <c r="C39" s="651"/>
      <c r="D39" s="651"/>
      <c r="E39" s="651"/>
      <c r="F39" s="651"/>
      <c r="G39" s="651"/>
      <c r="H39" s="182"/>
      <c r="I39" s="182"/>
      <c r="J39" s="182"/>
      <c r="K39" s="182"/>
      <c r="L39" s="652" t="s">
        <v>248</v>
      </c>
      <c r="M39" s="652"/>
      <c r="N39" s="652"/>
      <c r="O39" s="652"/>
      <c r="P39" s="652"/>
      <c r="Q39" s="652"/>
      <c r="R39" s="652"/>
      <c r="S39" s="652"/>
      <c r="T39" s="65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2020-02-03T06:40:14Z</cp:lastPrinted>
  <dcterms:created xsi:type="dcterms:W3CDTF">2004-03-07T02:36:29Z</dcterms:created>
  <dcterms:modified xsi:type="dcterms:W3CDTF">2020-02-03T06:42:51Z</dcterms:modified>
  <cp:category/>
  <cp:version/>
  <cp:contentType/>
  <cp:contentStatus/>
</cp:coreProperties>
</file>